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espi\Documents\Guia y Scout\AGySCR 2021\Comisaria Internacional 2021\CAI 2021-2022\Doc. Solicitud Becas\"/>
    </mc:Choice>
  </mc:AlternateContent>
  <bookViews>
    <workbookView xWindow="972" yWindow="240" windowWidth="12132" windowHeight="7380" tabRatio="484"/>
  </bookViews>
  <sheets>
    <sheet name="Formulario" sheetId="6" r:id="rId1"/>
    <sheet name="Calculo" sheetId="7" state="hidden" r:id="rId2"/>
    <sheet name="Resumen" sheetId="11" state="hidden" r:id="rId3"/>
  </sheets>
  <definedNames>
    <definedName name="_xlnm.Print_Area" localSheetId="0">Formulario!$B$2:$AD$168</definedName>
  </definedNames>
  <calcPr calcId="152511"/>
</workbook>
</file>

<file path=xl/calcChain.xml><?xml version="1.0" encoding="utf-8"?>
<calcChain xmlns="http://schemas.openxmlformats.org/spreadsheetml/2006/main">
  <c r="D4" i="11" l="1"/>
  <c r="C4" i="11"/>
  <c r="B4" i="11"/>
  <c r="M4" i="11"/>
  <c r="K4" i="11"/>
  <c r="N4" i="11"/>
  <c r="L4" i="11"/>
  <c r="I4" i="11"/>
  <c r="H4" i="11"/>
  <c r="F4" i="11"/>
  <c r="E4" i="11"/>
  <c r="BA27" i="6"/>
  <c r="BA28" i="6" s="1"/>
  <c r="H28" i="6" s="1"/>
  <c r="J4" i="11" s="1"/>
  <c r="BB28" i="6" l="1"/>
  <c r="Y90" i="6"/>
  <c r="E6" i="7" l="1"/>
  <c r="E7" i="7"/>
  <c r="E8" i="7"/>
  <c r="E9" i="7"/>
  <c r="E10" i="7"/>
  <c r="E11" i="7"/>
  <c r="D12" i="7"/>
  <c r="Z68" i="6"/>
  <c r="I71" i="6" s="1"/>
  <c r="W73" i="6" s="1"/>
  <c r="BA22" i="6"/>
  <c r="D15" i="7"/>
  <c r="BB22" i="6" l="1"/>
  <c r="J22" i="6" s="1"/>
  <c r="G4" i="11" s="1"/>
  <c r="E12" i="7"/>
  <c r="R9" i="7" l="1"/>
  <c r="P3" i="7"/>
  <c r="N3" i="7"/>
  <c r="M3" i="7"/>
  <c r="N2" i="7"/>
  <c r="Q8" i="7"/>
  <c r="O8" i="7"/>
  <c r="R11" i="7"/>
  <c r="L9" i="7"/>
  <c r="R2" i="7"/>
  <c r="T8" i="7"/>
  <c r="R5" i="7"/>
  <c r="P5" i="7"/>
  <c r="N5" i="7"/>
  <c r="M5" i="7"/>
  <c r="S7" i="7"/>
  <c r="P10" i="7"/>
  <c r="N10" i="7"/>
  <c r="M10" i="7"/>
  <c r="T2" i="7"/>
  <c r="L3" i="7"/>
  <c r="R3" i="7"/>
  <c r="R8" i="7"/>
  <c r="Q7" i="7"/>
  <c r="O7" i="7"/>
  <c r="Q11" i="7"/>
  <c r="L8" i="7"/>
  <c r="T3" i="7"/>
  <c r="Q4" i="7"/>
  <c r="O4" i="7"/>
  <c r="N11" i="7"/>
  <c r="L5" i="7"/>
  <c r="S10" i="7"/>
  <c r="T10" i="7"/>
  <c r="Q9" i="7"/>
  <c r="O9" i="7"/>
  <c r="S11" i="7"/>
  <c r="L10" i="7"/>
  <c r="S2" i="7"/>
  <c r="R7" i="7"/>
  <c r="P6" i="7"/>
  <c r="N6" i="7"/>
  <c r="M6" i="7"/>
  <c r="M2" i="7"/>
  <c r="T6" i="7"/>
  <c r="S9" i="7"/>
  <c r="S4" i="7"/>
  <c r="Q3" i="7"/>
  <c r="O3" i="7"/>
  <c r="M11" i="7"/>
  <c r="L4" i="7"/>
  <c r="S3" i="7"/>
  <c r="P8" i="7"/>
  <c r="N8" i="7"/>
  <c r="M8" i="7"/>
  <c r="P2" i="7"/>
  <c r="R10" i="7"/>
  <c r="T5" i="7"/>
  <c r="Q5" i="7"/>
  <c r="O5" i="7"/>
  <c r="O11" i="7"/>
  <c r="L6" i="7"/>
  <c r="O2" i="7"/>
  <c r="O12" i="7" s="1"/>
  <c r="O14" i="7" s="1"/>
  <c r="O15" i="7" s="1"/>
  <c r="Q10" i="7"/>
  <c r="O10" i="7"/>
  <c r="T11" i="7"/>
  <c r="L11" i="7"/>
  <c r="S6" i="7"/>
  <c r="S8" i="7"/>
  <c r="T9" i="7"/>
  <c r="Q2" i="7"/>
  <c r="Q12" i="7" s="1"/>
  <c r="Q14" i="7" s="1"/>
  <c r="Q15" i="7" s="1"/>
  <c r="M4" i="7"/>
  <c r="P9" i="7"/>
  <c r="T7" i="7"/>
  <c r="L7" i="7"/>
  <c r="P7" i="7"/>
  <c r="R4" i="7"/>
  <c r="L2" i="7"/>
  <c r="N9" i="7"/>
  <c r="Q6" i="7"/>
  <c r="N7" i="7"/>
  <c r="P4" i="7"/>
  <c r="T4" i="7"/>
  <c r="M9" i="7"/>
  <c r="O6" i="7"/>
  <c r="M7" i="7"/>
  <c r="N4" i="7"/>
  <c r="S5" i="7"/>
  <c r="K14" i="7"/>
  <c r="K15" i="7" s="1"/>
  <c r="P11" i="7"/>
  <c r="R6" i="7"/>
  <c r="S12" i="7" l="1"/>
  <c r="S14" i="7" s="1"/>
  <c r="S15" i="7" s="1"/>
  <c r="L12" i="7"/>
  <c r="L14" i="7" s="1"/>
  <c r="L15" i="7" s="1"/>
  <c r="R12" i="7"/>
  <c r="R14" i="7" s="1"/>
  <c r="R15" i="7" s="1"/>
  <c r="N12" i="7"/>
  <c r="N14" i="7" s="1"/>
  <c r="N15" i="7" s="1"/>
  <c r="P12" i="7"/>
  <c r="P14" i="7" s="1"/>
  <c r="P15" i="7" s="1"/>
  <c r="M12" i="7"/>
  <c r="M14" i="7" s="1"/>
  <c r="M15" i="7" s="1"/>
  <c r="T12" i="7"/>
  <c r="T14" i="7" s="1"/>
  <c r="T15" i="7" s="1"/>
</calcChain>
</file>

<file path=xl/comments1.xml><?xml version="1.0" encoding="utf-8"?>
<comments xmlns="http://schemas.openxmlformats.org/spreadsheetml/2006/main">
  <authors>
    <author>Johnny Espinoza S.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Formato de Fecha :
Día-Mes-Año.</t>
        </r>
        <r>
          <rPr>
            <sz val="9"/>
            <color indexed="81"/>
            <rFont val="Tahoma"/>
            <family val="2"/>
          </rPr>
          <t xml:space="preserve">
Ej.: 22-10-2004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 xml:space="preserve">Formato :
</t>
        </r>
        <r>
          <rPr>
            <sz val="9"/>
            <color indexed="81"/>
            <rFont val="Tahoma"/>
            <family val="2"/>
          </rPr>
          <t>XXXX-XXXX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 xml:space="preserve">Formato de Fecha:
Mes - Año.
</t>
        </r>
        <r>
          <rPr>
            <sz val="9"/>
            <color indexed="81"/>
            <rFont val="Tahoma"/>
            <family val="2"/>
          </rPr>
          <t>Ej.: 10 - 2014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Formato :
</t>
        </r>
        <r>
          <rPr>
            <sz val="9"/>
            <color indexed="81"/>
            <rFont val="Tahoma"/>
            <family val="2"/>
          </rPr>
          <t>XXXX-XXXX</t>
        </r>
      </text>
    </comment>
    <comment ref="Y31" authorId="0" shapeId="0">
      <text>
        <r>
          <rPr>
            <b/>
            <sz val="9"/>
            <color indexed="81"/>
            <rFont val="Tahoma"/>
            <family val="2"/>
          </rPr>
          <t xml:space="preserve">Formato :
</t>
        </r>
        <r>
          <rPr>
            <sz val="9"/>
            <color indexed="81"/>
            <rFont val="Tahoma"/>
            <family val="2"/>
          </rPr>
          <t>XXXX-XXXX</t>
        </r>
      </text>
    </comment>
    <comment ref="T33" authorId="0" shapeId="0">
      <text>
        <r>
          <rPr>
            <sz val="10"/>
            <color indexed="81"/>
            <rFont val="Tahoma"/>
            <family val="2"/>
          </rPr>
          <t>Marcar con "X"</t>
        </r>
      </text>
    </comment>
    <comment ref="W33" authorId="0" shapeId="0">
      <text>
        <r>
          <rPr>
            <sz val="10"/>
            <color indexed="81"/>
            <rFont val="Tahoma"/>
            <family val="2"/>
          </rPr>
          <t>Marcar con "X"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 xml:space="preserve">Formato :
</t>
        </r>
        <r>
          <rPr>
            <sz val="9"/>
            <color indexed="81"/>
            <rFont val="Tahoma"/>
            <family val="2"/>
          </rPr>
          <t>Mes y Año.
Ejemplo 02-1975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 xml:space="preserve">Formato :
</t>
        </r>
        <r>
          <rPr>
            <sz val="9"/>
            <color indexed="81"/>
            <rFont val="Tahoma"/>
            <family val="2"/>
          </rPr>
          <t xml:space="preserve">Mes y Año.
Ejemplo 02-1975
</t>
        </r>
      </text>
    </comment>
    <comment ref="U39" authorId="0" shapeId="0">
      <text>
        <r>
          <rPr>
            <sz val="10"/>
            <color indexed="81"/>
            <rFont val="Tahoma"/>
            <family val="2"/>
          </rPr>
          <t>Marcar con "X"</t>
        </r>
      </text>
    </comment>
    <comment ref="X39" authorId="0" shapeId="0">
      <text>
        <r>
          <rPr>
            <sz val="10"/>
            <color indexed="81"/>
            <rFont val="Tahoma"/>
            <family val="2"/>
          </rPr>
          <t>Marcar con "X"</t>
        </r>
      </text>
    </comment>
    <comment ref="R42" authorId="0" shapeId="0">
      <text>
        <r>
          <rPr>
            <b/>
            <sz val="10"/>
            <color indexed="81"/>
            <rFont val="Tahoma"/>
            <family val="2"/>
          </rPr>
          <t xml:space="preserve">Formato
</t>
        </r>
        <r>
          <rPr>
            <sz val="10"/>
            <color indexed="81"/>
            <rFont val="Tahoma"/>
            <family val="2"/>
          </rPr>
          <t>- XXXX</t>
        </r>
      </text>
    </comment>
    <comment ref="M46" authorId="0" shapeId="0">
      <text>
        <r>
          <rPr>
            <sz val="10"/>
            <color indexed="81"/>
            <rFont val="Tahoma"/>
            <family val="2"/>
          </rPr>
          <t>Marcar con "X"</t>
        </r>
      </text>
    </comment>
    <comment ref="Q46" authorId="0" shapeId="0">
      <text>
        <r>
          <rPr>
            <sz val="10"/>
            <color indexed="81"/>
            <rFont val="Tahoma"/>
            <family val="2"/>
          </rPr>
          <t>Marcar con "X"</t>
        </r>
      </text>
    </comment>
    <comment ref="V46" authorId="0" shapeId="0">
      <text>
        <r>
          <rPr>
            <sz val="10"/>
            <color indexed="81"/>
            <rFont val="Tahoma"/>
            <family val="2"/>
          </rPr>
          <t>Marcar con "X"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 xml:space="preserve">Formato :
</t>
        </r>
        <r>
          <rPr>
            <sz val="9"/>
            <color indexed="81"/>
            <rFont val="Tahoma"/>
            <family val="2"/>
          </rPr>
          <t>XXXX-XXXX</t>
        </r>
      </text>
    </comment>
    <comment ref="O55" authorId="0" shapeId="0">
      <text>
        <r>
          <rPr>
            <b/>
            <sz val="9"/>
            <color indexed="81"/>
            <rFont val="Tahoma"/>
            <family val="2"/>
          </rPr>
          <t xml:space="preserve">Formato :
</t>
        </r>
        <r>
          <rPr>
            <sz val="9"/>
            <color indexed="81"/>
            <rFont val="Tahoma"/>
            <family val="2"/>
          </rPr>
          <t>XXXX-XXXX</t>
        </r>
      </text>
    </comment>
    <comment ref="X55" authorId="0" shapeId="0">
      <text>
        <r>
          <rPr>
            <b/>
            <sz val="9"/>
            <color indexed="81"/>
            <rFont val="Tahoma"/>
            <family val="2"/>
          </rPr>
          <t xml:space="preserve">Formato :
</t>
        </r>
        <r>
          <rPr>
            <sz val="9"/>
            <color indexed="81"/>
            <rFont val="Tahoma"/>
            <family val="2"/>
          </rPr>
          <t>XXXX-XXXX</t>
        </r>
      </text>
    </comment>
    <comment ref="Z60" authorId="0" shapeId="0">
      <text>
        <r>
          <rPr>
            <i/>
            <sz val="10"/>
            <color indexed="81"/>
            <rFont val="Tahoma"/>
            <family val="2"/>
          </rPr>
          <t>Digite los números sin comas, puntos, ni espacios.</t>
        </r>
      </text>
    </comment>
    <comment ref="O75" authorId="0" shapeId="0">
      <text>
        <r>
          <rPr>
            <b/>
            <sz val="10"/>
            <color indexed="81"/>
            <rFont val="Tahoma"/>
            <family val="2"/>
          </rPr>
          <t xml:space="preserve">Tipo de Casa
</t>
        </r>
        <r>
          <rPr>
            <sz val="10"/>
            <color indexed="81"/>
            <rFont val="Tahoma"/>
            <family val="2"/>
          </rPr>
          <t>Marcar con "X".</t>
        </r>
      </text>
    </comment>
    <comment ref="V75" authorId="0" shapeId="0">
      <text>
        <r>
          <rPr>
            <b/>
            <sz val="10"/>
            <color indexed="81"/>
            <rFont val="Tahoma"/>
            <family val="2"/>
          </rPr>
          <t xml:space="preserve">Tipo de Casa
</t>
        </r>
        <r>
          <rPr>
            <sz val="10"/>
            <color indexed="81"/>
            <rFont val="Tahoma"/>
            <family val="2"/>
          </rPr>
          <t>Marcar con "X".</t>
        </r>
      </text>
    </comment>
    <comment ref="AC75" authorId="0" shapeId="0">
      <text>
        <r>
          <rPr>
            <b/>
            <sz val="10"/>
            <color indexed="81"/>
            <rFont val="Tahoma"/>
            <family val="2"/>
          </rPr>
          <t xml:space="preserve">Tipo de Casa
</t>
        </r>
        <r>
          <rPr>
            <sz val="10"/>
            <color indexed="81"/>
            <rFont val="Tahoma"/>
            <family val="2"/>
          </rPr>
          <t>Marcar con "X".</t>
        </r>
      </text>
    </comment>
    <comment ref="L77" authorId="0" shapeId="0">
      <text>
        <r>
          <rPr>
            <b/>
            <sz val="10"/>
            <color indexed="81"/>
            <rFont val="Tahoma"/>
            <charset val="1"/>
          </rPr>
          <t xml:space="preserve">Numero de Vehículos
</t>
        </r>
        <r>
          <rPr>
            <sz val="10"/>
            <color indexed="81"/>
            <rFont val="Tahoma"/>
            <family val="2"/>
          </rPr>
          <t>Indicar en números.</t>
        </r>
      </text>
    </comment>
    <comment ref="N78" authorId="0" shapeId="0">
      <text>
        <r>
          <rPr>
            <b/>
            <sz val="9"/>
            <color indexed="81"/>
            <rFont val="Tahoma"/>
            <family val="2"/>
          </rPr>
          <t>Ejemplo :</t>
        </r>
        <r>
          <rPr>
            <sz val="9"/>
            <color indexed="81"/>
            <rFont val="Tahoma"/>
            <family val="2"/>
          </rPr>
          <t xml:space="preserve">
- Pick up
- Automóvil</t>
        </r>
      </text>
    </comment>
    <comment ref="R78" authorId="0" shapeId="0">
      <text>
        <r>
          <rPr>
            <b/>
            <sz val="10"/>
            <color indexed="81"/>
            <rFont val="Tahoma"/>
            <family val="2"/>
          </rPr>
          <t xml:space="preserve">Formato:
</t>
        </r>
        <r>
          <rPr>
            <sz val="10"/>
            <color indexed="81"/>
            <rFont val="Tahoma"/>
            <family val="2"/>
          </rPr>
          <t>- 1990</t>
        </r>
      </text>
    </comment>
    <comment ref="U78" authorId="0" shapeId="0">
      <text>
        <r>
          <rPr>
            <b/>
            <sz val="9"/>
            <color indexed="81"/>
            <rFont val="Tahoma"/>
            <family val="2"/>
          </rPr>
          <t xml:space="preserve">Ejemplo :
</t>
        </r>
        <r>
          <rPr>
            <sz val="9"/>
            <color indexed="81"/>
            <rFont val="Tahoma"/>
            <family val="2"/>
          </rPr>
          <t>Nissan</t>
        </r>
      </text>
    </comment>
    <comment ref="Y78" authorId="0" shapeId="0">
      <text>
        <r>
          <rPr>
            <b/>
            <sz val="9"/>
            <color indexed="81"/>
            <rFont val="Tahoma"/>
            <family val="2"/>
          </rPr>
          <t>Ejemplo :</t>
        </r>
        <r>
          <rPr>
            <sz val="9"/>
            <color indexed="81"/>
            <rFont val="Tahoma"/>
            <family val="2"/>
          </rPr>
          <t xml:space="preserve">
- CL 152318.
- BKP 426</t>
        </r>
      </text>
    </comment>
    <comment ref="U83" authorId="0" shapeId="0">
      <text>
        <r>
          <rPr>
            <i/>
            <sz val="10"/>
            <color indexed="81"/>
            <rFont val="Tahoma"/>
            <family val="2"/>
          </rPr>
          <t>Cambios de Aceite.
Combustible.
Reparaciones. - Aproximado x mes.</t>
        </r>
      </text>
    </comment>
  </commentList>
</comments>
</file>

<file path=xl/sharedStrings.xml><?xml version="1.0" encoding="utf-8"?>
<sst xmlns="http://schemas.openxmlformats.org/spreadsheetml/2006/main" count="225" uniqueCount="184">
  <si>
    <t>Primer Apellido :</t>
  </si>
  <si>
    <t>Segundo Apellido :</t>
  </si>
  <si>
    <t>Nombre :</t>
  </si>
  <si>
    <t>Sexo</t>
  </si>
  <si>
    <t>M</t>
  </si>
  <si>
    <t>Fecha de Nacimiento :</t>
  </si>
  <si>
    <t>Nacionalidad</t>
  </si>
  <si>
    <t>A</t>
  </si>
  <si>
    <t>D</t>
  </si>
  <si>
    <t>Correo Electrónico :</t>
  </si>
  <si>
    <t>Dirección Completa :</t>
  </si>
  <si>
    <t xml:space="preserve">Miembro Juvenil :  </t>
  </si>
  <si>
    <t>Edad :</t>
  </si>
  <si>
    <t>Máximos Adelantos o condecoraciones recibidas :</t>
  </si>
  <si>
    <t>Fecha Ingreso al Movimiento</t>
  </si>
  <si>
    <t>Número Telf.:</t>
  </si>
  <si>
    <t>Profesión :</t>
  </si>
  <si>
    <t>Lugar de Trabajo:</t>
  </si>
  <si>
    <t>Puesto:</t>
  </si>
  <si>
    <t>Nombre del Lugar de Estudio :</t>
  </si>
  <si>
    <t>Público</t>
  </si>
  <si>
    <t>Privado :</t>
  </si>
  <si>
    <t>Semi privado :</t>
  </si>
  <si>
    <t>Parentesco :</t>
  </si>
  <si>
    <t>Ocupación :</t>
  </si>
  <si>
    <t>Ingreso Mensual</t>
  </si>
  <si>
    <t>Total de Ingresos :</t>
  </si>
  <si>
    <t>Edad</t>
  </si>
  <si>
    <t>Inversiones</t>
  </si>
  <si>
    <t>Otros Ingresos</t>
  </si>
  <si>
    <t>(Indicar el Monto)</t>
  </si>
  <si>
    <t>Pensiones</t>
  </si>
  <si>
    <t>Negocio Personal</t>
  </si>
  <si>
    <t>Gran Total</t>
  </si>
  <si>
    <t>Otras Ayudas</t>
  </si>
  <si>
    <t>Total de Salarios</t>
  </si>
  <si>
    <t>Casa de Habitación :</t>
  </si>
  <si>
    <t>Alquilada :</t>
  </si>
  <si>
    <t>Propia :</t>
  </si>
  <si>
    <t>Hipotecada :</t>
  </si>
  <si>
    <t>Número de Vehículos en el Hogar</t>
  </si>
  <si>
    <t>Marca</t>
  </si>
  <si>
    <t>Placa</t>
  </si>
  <si>
    <t>Total de Ingresos Mensuales</t>
  </si>
  <si>
    <t>Total de Gastos Mensuales :</t>
  </si>
  <si>
    <t>Evento o Actividad</t>
  </si>
  <si>
    <t>Año</t>
  </si>
  <si>
    <t>Firma del Solicitante</t>
  </si>
  <si>
    <t># de Cédula :</t>
  </si>
  <si>
    <t>Beca Asignada :</t>
  </si>
  <si>
    <t xml:space="preserve">Beca Denegada : </t>
  </si>
  <si>
    <t>Razón por la que fue denegada :</t>
  </si>
  <si>
    <t>Firma Comisionada Inter. Guía</t>
  </si>
  <si>
    <t>Firma Comisionado Inter. Scout</t>
  </si>
  <si>
    <t>Núm. de Cédula:</t>
  </si>
  <si>
    <t>Porcent.</t>
  </si>
  <si>
    <t>Detalle</t>
  </si>
  <si>
    <t>Carta del Jefe de Grupo</t>
  </si>
  <si>
    <t>Carta del Jefe de Sección</t>
  </si>
  <si>
    <t>Carta del Joven</t>
  </si>
  <si>
    <t>Rendimiento Académico</t>
  </si>
  <si>
    <t>Mas de 2 años en el Movimiento</t>
  </si>
  <si>
    <t>De 1 a 10 Puntos</t>
  </si>
  <si>
    <t>Situación económica Familiar</t>
  </si>
  <si>
    <t>TABLA  DE  ESTIMACION  DE  PORCENTAJES</t>
  </si>
  <si>
    <t>Beca 1</t>
  </si>
  <si>
    <t>Beca 2</t>
  </si>
  <si>
    <t>Beca 3</t>
  </si>
  <si>
    <t>Beca 4</t>
  </si>
  <si>
    <t>Beca 5</t>
  </si>
  <si>
    <t>Beca 6</t>
  </si>
  <si>
    <t>Beca 7</t>
  </si>
  <si>
    <t>Beca 8</t>
  </si>
  <si>
    <t>Beca 9</t>
  </si>
  <si>
    <t>Beca 10</t>
  </si>
  <si>
    <t>De 50.5% a 55%</t>
  </si>
  <si>
    <t>De 55.5% a 60%</t>
  </si>
  <si>
    <t>De 60.5% a 65%</t>
  </si>
  <si>
    <t>De 65.5% a 70%</t>
  </si>
  <si>
    <t>De 70.5% a 75%</t>
  </si>
  <si>
    <t>De 75.5% a 80%</t>
  </si>
  <si>
    <t>De 85.5% a 90%</t>
  </si>
  <si>
    <t>De 90.5% a 95%</t>
  </si>
  <si>
    <t>De 95.5% a 100%</t>
  </si>
  <si>
    <t>De 80.5% a 85%</t>
  </si>
  <si>
    <t>Según la información, este postulante obtendría :</t>
  </si>
  <si>
    <t>del costo total del evento.</t>
  </si>
  <si>
    <t xml:space="preserve">Calificación Total : </t>
  </si>
  <si>
    <t>Nombre</t>
  </si>
  <si>
    <t>Grupo</t>
  </si>
  <si>
    <t>Celular</t>
  </si>
  <si>
    <t>FÓRMULARIO PARA SOLICITUD DE BECAS</t>
  </si>
  <si>
    <t xml:space="preserve">Nombre : </t>
  </si>
  <si>
    <t>DATOS DEL PADRE</t>
  </si>
  <si>
    <t>DATOS DE LA MADRE</t>
  </si>
  <si>
    <t>DATOS DEL TUTOR RESPONSABLE</t>
  </si>
  <si>
    <t>Grupo Familiar ( Personas que viven con el/la postulante )</t>
  </si>
  <si>
    <t>Total de Gastos Mensuales del núcleo familiar (Promedio)</t>
  </si>
  <si>
    <t>Modelo</t>
  </si>
  <si>
    <t>Imp. Municipales:</t>
  </si>
  <si>
    <t>Imp. Territoriales:</t>
  </si>
  <si>
    <t>Educación:</t>
  </si>
  <si>
    <t>Agua:</t>
  </si>
  <si>
    <t>Internet:</t>
  </si>
  <si>
    <t>Seguros:</t>
  </si>
  <si>
    <t>Transporte:</t>
  </si>
  <si>
    <t>Cable:</t>
  </si>
  <si>
    <t>Prestamos:</t>
  </si>
  <si>
    <t>Alimentación:</t>
  </si>
  <si>
    <t>Teléfonos:</t>
  </si>
  <si>
    <t>Alquiler de Vivienda:</t>
  </si>
  <si>
    <t>Electricidad:</t>
  </si>
  <si>
    <t>Hipotecas:</t>
  </si>
  <si>
    <t>Padres de Familia</t>
  </si>
  <si>
    <t>T.I.M. / # de Cédula</t>
  </si>
  <si>
    <t>Provincia:</t>
  </si>
  <si>
    <t>Cantón:</t>
  </si>
  <si>
    <t>Distrito:</t>
  </si>
  <si>
    <t># de Sector:</t>
  </si>
  <si>
    <t># Grupo:</t>
  </si>
  <si>
    <t>Sección:</t>
  </si>
  <si>
    <t>Nombre del Jefe de Grupo:</t>
  </si>
  <si>
    <t>Sector</t>
  </si>
  <si>
    <t>Nombre del Jefe de Grupo</t>
  </si>
  <si>
    <t>Años en el Movimiento</t>
  </si>
  <si>
    <t>Teléf. del Dirigente</t>
  </si>
  <si>
    <t>Teléf. del Jefe Grupo</t>
  </si>
  <si>
    <t>Teléf. de la casa</t>
  </si>
  <si>
    <t>Gastos de Vehículos:</t>
  </si>
  <si>
    <t>Firma del Padre o Responsable</t>
  </si>
  <si>
    <t>Firma de la Madre o Responsable</t>
  </si>
  <si>
    <t>Nuestro hijo(a) tiene la autorización de participar en la actividad indicada. Asimismo hago constar que toda la información consignada es veraz y que la omisión que pudiera existir es de nuestra entera responsabilidad.</t>
  </si>
  <si>
    <t>Monto Aproximado en $</t>
  </si>
  <si>
    <t>Desea asistir al evento como :</t>
  </si>
  <si>
    <t>Firma Jefatura de Grupo</t>
  </si>
  <si>
    <t>Jefatura de Grupo</t>
  </si>
  <si>
    <t>Requisitos e Indicaciones generales:</t>
  </si>
  <si>
    <t>Documentos de respaldo que se deben presentar con esta solicitud:</t>
  </si>
  <si>
    <t xml:space="preserve"> Si.</t>
  </si>
  <si>
    <t xml:space="preserve"> No.</t>
  </si>
  <si>
    <t>Marcar con X :</t>
  </si>
  <si>
    <r>
      <t>Clasificado como :</t>
    </r>
    <r>
      <rPr>
        <i/>
        <sz val="11"/>
        <color theme="1"/>
        <rFont val="Calibri"/>
        <family val="2"/>
        <scheme val="minor"/>
      </rPr>
      <t xml:space="preserve"> (Marcar con X)</t>
    </r>
  </si>
  <si>
    <t>Teléfono:</t>
  </si>
  <si>
    <t>Nombre del Dirigente de sección:</t>
  </si>
  <si>
    <t>X</t>
  </si>
  <si>
    <t>Telf. Personal</t>
  </si>
  <si>
    <t>( Señas )</t>
  </si>
  <si>
    <t>Recibe Beca o ayuda del programa "Avancemos"</t>
  </si>
  <si>
    <t>Si</t>
  </si>
  <si>
    <t>No</t>
  </si>
  <si>
    <t>País:</t>
  </si>
  <si>
    <t>Fecha:</t>
  </si>
  <si>
    <t>Actividad:</t>
  </si>
  <si>
    <t>Toda la informacion aquí consignada por el interesado y sus padres de familia, es de carácter confidencial y será utilizada por el CAI, única y exclusivamente para fines de evaluación para la selección de los beneficiados de estas becas.</t>
  </si>
  <si>
    <t>Nosotros los abajo firmantes, (Solicitante, Padres de Familia, Jefatura de Grupo) hacemos constar que toda la información aquí consignada es veraz y que cualquier omisión que pudiera existir, es de nuestra entera responsabilidad. Autorizo al CAI (Comité de Asuntos Internacionales) a verificar todos los datos suministrados y entendemos que cualquier dato inexacto, información incompleta o la falta de alguno de los documentos solicitados, deja sin validez esta solicitud y fuera de una posible consideración para la entrega de la beca solicitada, además de las implicaciones internas que conllevan el incumplimiento de nuestra Ley y Promesa.</t>
  </si>
  <si>
    <t>Hago constar que la persona interesada en concursar por esta beca es miembro activo de Guías y Scouts de Costa Rica, estado que ya hemos verificado en el SRM y está debidamente inscrito en nuestro grupo, por lo tanto cuenta con el visto bueno para participar en el evento antes indicado.</t>
  </si>
  <si>
    <t>-</t>
  </si>
  <si>
    <t>En Caso de nunca haber recibido una beca por parte de la Asociación, indicar "No Aplica" en todos los cuadros</t>
  </si>
  <si>
    <t>En caso de nunca haber viajado a un evento internacional con la Asociación, indicar "No Aplica" en todos los cuadros</t>
  </si>
  <si>
    <t>¿Ha realizado salidas Internacionales con la Asociación?</t>
  </si>
  <si>
    <t>¿Ha recibido Beca en Guías y Scouts de Costa Rica para viajar?</t>
  </si>
  <si>
    <r>
      <t xml:space="preserve">Este formulario de postulación debe llenarse digitalmente, </t>
    </r>
    <r>
      <rPr>
        <b/>
        <sz val="11"/>
        <color theme="1"/>
        <rFont val="Calibri"/>
        <family val="2"/>
        <scheme val="minor"/>
      </rPr>
      <t>COMPLETO</t>
    </r>
    <r>
      <rPr>
        <sz val="11"/>
        <color theme="1"/>
        <rFont val="Calibri"/>
        <family val="2"/>
        <scheme val="minor"/>
      </rPr>
      <t xml:space="preserve"> y en </t>
    </r>
    <r>
      <rPr>
        <b/>
        <sz val="11"/>
        <color theme="1"/>
        <rFont val="Calibri"/>
        <family val="2"/>
        <scheme val="minor"/>
      </rPr>
      <t>TODAS</t>
    </r>
    <r>
      <rPr>
        <sz val="11"/>
        <color theme="1"/>
        <rFont val="Calibri"/>
        <family val="2"/>
        <scheme val="minor"/>
      </rPr>
      <t xml:space="preserve"> las celdas de color.</t>
    </r>
  </si>
  <si>
    <t>Luego de llenarlo con todos los datos solicitados, podrán imprimirlo, para completarlo con las firmas respectivas.</t>
  </si>
  <si>
    <t>Todos los documentos deben entregarse en la recepción de la Oficina Nacional en un sobre cerrado, dirigido al</t>
  </si>
  <si>
    <r>
      <t>“</t>
    </r>
    <r>
      <rPr>
        <b/>
        <sz val="11"/>
        <color theme="1"/>
        <rFont val="Calibri"/>
        <family val="2"/>
        <scheme val="minor"/>
      </rPr>
      <t>Comité de Asuntos Internacionales</t>
    </r>
    <r>
      <rPr>
        <sz val="11"/>
        <color theme="1"/>
        <rFont val="Calibri"/>
        <family val="2"/>
        <scheme val="minor"/>
      </rPr>
      <t>” y con el texto: "</t>
    </r>
    <r>
      <rPr>
        <b/>
        <sz val="11"/>
        <color theme="1"/>
        <rFont val="Calibri"/>
        <family val="2"/>
        <scheme val="minor"/>
      </rPr>
      <t>Solicitud de Beca para 25 WSJ - Corea 2023</t>
    </r>
    <r>
      <rPr>
        <sz val="11"/>
        <color theme="1"/>
        <rFont val="Calibri"/>
        <family val="2"/>
        <scheme val="minor"/>
      </rPr>
      <t>".</t>
    </r>
  </si>
  <si>
    <r>
      <t xml:space="preserve">Estar dentro del rango de edad de participante, haber nacido entre el </t>
    </r>
    <r>
      <rPr>
        <b/>
        <sz val="11"/>
        <color theme="1"/>
        <rFont val="Calibri"/>
        <family val="2"/>
        <scheme val="minor"/>
      </rPr>
      <t>22 de julio del 2005</t>
    </r>
    <r>
      <rPr>
        <sz val="11"/>
        <color theme="1"/>
        <rFont val="Calibri"/>
        <family val="2"/>
        <scheme val="minor"/>
      </rPr>
      <t xml:space="preserve"> y el </t>
    </r>
    <r>
      <rPr>
        <b/>
        <sz val="11"/>
        <color theme="1"/>
        <rFont val="Calibri"/>
        <family val="2"/>
        <scheme val="minor"/>
      </rPr>
      <t>31 de julio del 2009</t>
    </r>
    <r>
      <rPr>
        <sz val="11"/>
        <color theme="1"/>
        <rFont val="Calibri"/>
        <family val="2"/>
        <scheme val="minor"/>
      </rPr>
      <t>.</t>
    </r>
  </si>
  <si>
    <r>
      <t>Estar debidamente inscrito(a) y activo(a) en el sistema relacional de membresía (</t>
    </r>
    <r>
      <rPr>
        <b/>
        <sz val="11"/>
        <color theme="1"/>
        <rFont val="Calibri"/>
        <family val="2"/>
        <scheme val="minor"/>
      </rPr>
      <t>SRM</t>
    </r>
    <r>
      <rPr>
        <sz val="11"/>
        <color theme="1"/>
        <rFont val="Calibri"/>
        <family val="2"/>
        <scheme val="minor"/>
      </rPr>
      <t>) de la Asociación</t>
    </r>
  </si>
  <si>
    <r>
      <rPr>
        <b/>
        <u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este será el único medio de recepción para las postulaciones.</t>
    </r>
  </si>
  <si>
    <t>que lleguen posterior a esta fecha y hora de cierre, no serán consideradas.</t>
  </si>
  <si>
    <r>
      <t xml:space="preserve">La fecha límite para la entrega de las postulaciones es el </t>
    </r>
    <r>
      <rPr>
        <b/>
        <sz val="11"/>
        <color theme="1"/>
        <rFont val="Calibri"/>
        <family val="2"/>
        <scheme val="minor"/>
      </rPr>
      <t>jueves 3 de marzo de 2022</t>
    </r>
    <r>
      <rPr>
        <sz val="11"/>
        <color theme="1"/>
        <rFont val="Calibri"/>
        <family val="2"/>
        <scheme val="minor"/>
      </rPr>
      <t xml:space="preserve"> a las </t>
    </r>
    <r>
      <rPr>
        <b/>
        <sz val="11"/>
        <color theme="1"/>
        <rFont val="Calibri"/>
        <family val="2"/>
        <scheme val="minor"/>
      </rPr>
      <t>5:00 pm</t>
    </r>
    <r>
      <rPr>
        <sz val="11"/>
        <color theme="1"/>
        <rFont val="Calibri"/>
        <family val="2"/>
        <scheme val="minor"/>
      </rPr>
      <t>, las postulaciones</t>
    </r>
  </si>
  <si>
    <t>Las becas son únicamente para la persona a la que fue asignada por el CAI, por lo tanto estas no serán transferibles.</t>
  </si>
  <si>
    <r>
      <t>Copia de la Tarjeta de Identidad de Menores</t>
    </r>
    <r>
      <rPr>
        <b/>
        <sz val="11"/>
        <color theme="1"/>
        <rFont val="Calibri"/>
        <family val="2"/>
        <scheme val="minor"/>
      </rPr>
      <t xml:space="preserve"> (TIM)</t>
    </r>
    <r>
      <rPr>
        <sz val="11"/>
        <color theme="1"/>
        <rFont val="Calibri"/>
        <family val="2"/>
        <scheme val="minor"/>
      </rPr>
      <t>.</t>
    </r>
  </si>
  <si>
    <t>Copia de constancias salariales de las personas del núcleo familiar, con no más de tres meses de emitidas.</t>
  </si>
  <si>
    <t>Copia de los recibos de: agua, luz, teléfono e internet de su núcleo familiar, con no más de tres meses de emitidos.</t>
  </si>
  <si>
    <t>En el caso de casa propia: copia del recibo más reciente del pago los impuestos municipales.</t>
  </si>
  <si>
    <t>Recuerda que al no presentar alguno de los documentos solicitados, tu postulación no podrá ser tomada en cuenta.</t>
  </si>
  <si>
    <t>que es una persona comprometida con la sección y el movimiento.</t>
  </si>
  <si>
    <t xml:space="preserve"> con un máximo de 350 palabras.</t>
  </si>
  <si>
    <r>
      <t xml:space="preserve">Carta del </t>
    </r>
    <r>
      <rPr>
        <b/>
        <u/>
        <sz val="11"/>
        <color theme="1"/>
        <rFont val="Calibri"/>
        <family val="2"/>
        <scheme val="minor"/>
      </rPr>
      <t>responsable de la sección</t>
    </r>
    <r>
      <rPr>
        <sz val="11"/>
        <color theme="1"/>
        <rFont val="Calibri"/>
        <family val="2"/>
        <scheme val="minor"/>
      </rPr>
      <t xml:space="preserve"> certificando que el solicitante realmente necesita la beca para participar y</t>
    </r>
  </si>
  <si>
    <r>
      <t xml:space="preserve">Carta de presentación del </t>
    </r>
    <r>
      <rPr>
        <b/>
        <u/>
        <sz val="11"/>
        <color theme="1"/>
        <rFont val="Calibri"/>
        <family val="2"/>
        <scheme val="minor"/>
      </rPr>
      <t>postulante</t>
    </r>
    <r>
      <rPr>
        <sz val="11"/>
        <color theme="1"/>
        <rFont val="Calibri"/>
        <family val="2"/>
        <scheme val="minor"/>
      </rPr>
      <t>, explicando por qué considera que debería ser merecedor de la beca,</t>
    </r>
  </si>
  <si>
    <r>
      <t xml:space="preserve">Carta de la </t>
    </r>
    <r>
      <rPr>
        <b/>
        <u/>
        <sz val="11"/>
        <color theme="1"/>
        <rFont val="Calibri"/>
        <family val="2"/>
        <scheme val="minor"/>
      </rPr>
      <t>jefatura de grupo</t>
    </r>
    <r>
      <rPr>
        <sz val="11"/>
        <color theme="1"/>
        <rFont val="Calibri"/>
        <family val="2"/>
        <scheme val="minor"/>
      </rPr>
      <t xml:space="preserve"> certificando que "es miembro </t>
    </r>
    <r>
      <rPr>
        <b/>
        <sz val="11"/>
        <color theme="1"/>
        <rFont val="Calibri"/>
        <family val="2"/>
        <scheme val="minor"/>
      </rPr>
      <t>ACTIVO</t>
    </r>
    <r>
      <rPr>
        <sz val="11"/>
        <color theme="1"/>
        <rFont val="Calibri"/>
        <family val="2"/>
        <scheme val="minor"/>
      </rPr>
      <t xml:space="preserve"> y que está debidamente </t>
    </r>
    <r>
      <rPr>
        <b/>
        <sz val="11"/>
        <color theme="1"/>
        <rFont val="Calibri"/>
        <family val="2"/>
        <scheme val="minor"/>
      </rPr>
      <t>INSCRITO</t>
    </r>
    <r>
      <rPr>
        <sz val="11"/>
        <color theme="1"/>
        <rFont val="Calibri"/>
        <family val="2"/>
        <scheme val="minor"/>
      </rPr>
      <t xml:space="preserve">" en el </t>
    </r>
    <r>
      <rPr>
        <b/>
        <sz val="11"/>
        <color theme="1"/>
        <rFont val="Calibri"/>
        <family val="2"/>
        <scheme val="minor"/>
      </rPr>
      <t>SRM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</si>
  <si>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Rendimiento Académico</t>
    </r>
    <r>
      <rPr>
        <sz val="11"/>
        <color theme="1"/>
        <rFont val="Calibri"/>
        <family val="2"/>
        <scheme val="minor"/>
      </rPr>
      <t>: certificación de notas del año más reciente con los promedios del postulante.</t>
    </r>
  </si>
  <si>
    <r>
      <t>En caso de recibir ayuda del programa "</t>
    </r>
    <r>
      <rPr>
        <b/>
        <sz val="11"/>
        <color theme="1"/>
        <rFont val="Calibri"/>
        <family val="2"/>
        <scheme val="minor"/>
      </rPr>
      <t>Avancemos</t>
    </r>
    <r>
      <rPr>
        <sz val="11"/>
        <color theme="1"/>
        <rFont val="Calibri"/>
        <family val="2"/>
        <scheme val="minor"/>
      </rPr>
      <t xml:space="preserve">" y/o </t>
    </r>
    <r>
      <rPr>
        <b/>
        <sz val="11"/>
        <color theme="1"/>
        <rFont val="Calibri"/>
        <family val="2"/>
        <scheme val="minor"/>
      </rPr>
      <t>becas de estudios</t>
    </r>
    <r>
      <rPr>
        <sz val="11"/>
        <color theme="1"/>
        <rFont val="Calibri"/>
        <family val="2"/>
        <scheme val="minor"/>
      </rPr>
      <t xml:space="preserve"> - Presentar copia del comprobante.</t>
    </r>
  </si>
  <si>
    <r>
      <t xml:space="preserve">Tengo claro que esta es una beca parcial de $2,500 Dólares </t>
    </r>
    <r>
      <rPr>
        <b/>
        <i/>
        <sz val="12"/>
        <color theme="1"/>
        <rFont val="Calibri"/>
        <family val="2"/>
        <scheme val="minor"/>
      </rPr>
      <t>(No incluye costo de trámite de pasaporte)</t>
    </r>
    <r>
      <rPr>
        <b/>
        <sz val="12"/>
        <color theme="1"/>
        <rFont val="Calibri"/>
        <family val="2"/>
        <scheme val="minor"/>
      </rPr>
      <t xml:space="preserve"> por lo tanto, me comprometo a cancelar por mi cuenta un monto de $1,200 Dólares para completar el pago total de participación del evento, a más tardar a diciembre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</si>
</sst>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₡&quot;* #,##0.00_);_(&quot;₡&quot;* \(#,##0.00\);_(&quot;₡&quot;* &quot;-&quot;??_);_(@_)"/>
    <numFmt numFmtId="165" formatCode="dd/mmm/yyyy"/>
    <numFmt numFmtId="166" formatCode="[$₡-140A]#,##0.00_);\([$₡-140A]#,##0.00\)"/>
    <numFmt numFmtId="167" formatCode="&quot;₡&quot;#,##0.00"/>
    <numFmt numFmtId="168" formatCode="mmmm\ \-\ yyyy"/>
    <numFmt numFmtId="169" formatCode="0.0%"/>
    <numFmt numFmtId="170" formatCode="[$$-540A]#,##0"/>
  </numFmts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sz val="10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indexed="81"/>
      <name val="Tahoma"/>
      <charset val="1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Alignme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0" fillId="0" borderId="0" xfId="0" applyAlignment="1" applyProtection="1">
      <alignment vertical="center"/>
    </xf>
    <xf numFmtId="0" fontId="6" fillId="0" borderId="0" xfId="0" applyFont="1" applyProtection="1"/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5" fontId="0" fillId="0" borderId="0" xfId="0" applyNumberFormat="1" applyProtection="1"/>
    <xf numFmtId="1" fontId="1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4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8" fillId="0" borderId="0" xfId="0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0" xfId="0" applyFill="1" applyBorder="1" applyProtection="1"/>
    <xf numFmtId="0" fontId="0" fillId="0" borderId="6" xfId="0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7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0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/>
    <xf numFmtId="9" fontId="8" fillId="0" borderId="17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9" fontId="0" fillId="0" borderId="18" xfId="0" applyNumberForma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/>
    <xf numFmtId="0" fontId="8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Font="1"/>
    <xf numFmtId="9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45" xfId="0" applyNumberFormat="1" applyFill="1" applyBorder="1" applyAlignment="1">
      <alignment horizontal="right" vertical="center"/>
    </xf>
    <xf numFmtId="49" fontId="0" fillId="0" borderId="46" xfId="0" applyNumberForma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14" fontId="8" fillId="0" borderId="44" xfId="0" applyNumberFormat="1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167" fontId="7" fillId="0" borderId="0" xfId="1" applyNumberFormat="1" applyFont="1" applyFill="1" applyBorder="1" applyAlignment="1" applyProtection="1">
      <alignment horizontal="right"/>
    </xf>
    <xf numFmtId="0" fontId="0" fillId="0" borderId="0" xfId="0" applyFill="1" applyAlignment="1" applyProtection="1"/>
    <xf numFmtId="0" fontId="9" fillId="0" borderId="49" xfId="0" applyFont="1" applyFill="1" applyBorder="1" applyAlignment="1" applyProtection="1"/>
    <xf numFmtId="0" fontId="0" fillId="0" borderId="48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9" fillId="3" borderId="48" xfId="0" applyFont="1" applyFill="1" applyBorder="1" applyAlignment="1" applyProtection="1">
      <alignment horizontal="center" vertical="center"/>
      <protection locked="0"/>
    </xf>
    <xf numFmtId="0" fontId="7" fillId="3" borderId="48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3" fillId="0" borderId="0" xfId="0" applyFont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50" xfId="0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170" fontId="6" fillId="3" borderId="4" xfId="1" applyNumberFormat="1" applyFont="1" applyFill="1" applyBorder="1" applyAlignment="1" applyProtection="1">
      <alignment horizontal="center" vertical="center"/>
      <protection locked="0"/>
    </xf>
    <xf numFmtId="170" fontId="6" fillId="3" borderId="2" xfId="1" applyNumberFormat="1" applyFont="1" applyFill="1" applyBorder="1" applyAlignment="1" applyProtection="1">
      <alignment horizontal="center" vertical="center"/>
      <protection locked="0"/>
    </xf>
    <xf numFmtId="170" fontId="6" fillId="3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68" fontId="6" fillId="3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168" fontId="7" fillId="3" borderId="4" xfId="0" applyNumberFormat="1" applyFont="1" applyFill="1" applyBorder="1" applyAlignment="1" applyProtection="1">
      <alignment horizontal="center" vertical="center"/>
      <protection locked="0"/>
    </xf>
    <xf numFmtId="168" fontId="7" fillId="3" borderId="2" xfId="0" applyNumberFormat="1" applyFont="1" applyFill="1" applyBorder="1" applyAlignment="1" applyProtection="1">
      <alignment horizontal="center" vertical="center"/>
      <protection locked="0"/>
    </xf>
    <xf numFmtId="168" fontId="7" fillId="3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167" fontId="8" fillId="0" borderId="4" xfId="1" applyNumberFormat="1" applyFont="1" applyFill="1" applyBorder="1" applyAlignment="1" applyProtection="1">
      <alignment horizontal="right" vertical="center"/>
    </xf>
    <xf numFmtId="167" fontId="8" fillId="0" borderId="2" xfId="1" applyNumberFormat="1" applyFont="1" applyFill="1" applyBorder="1" applyAlignment="1" applyProtection="1">
      <alignment horizontal="right" vertical="center"/>
    </xf>
    <xf numFmtId="167" fontId="8" fillId="0" borderId="3" xfId="1" applyNumberFormat="1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/>
    </xf>
    <xf numFmtId="167" fontId="7" fillId="0" borderId="4" xfId="1" applyNumberFormat="1" applyFont="1" applyFill="1" applyBorder="1" applyAlignment="1" applyProtection="1">
      <alignment horizontal="right"/>
    </xf>
    <xf numFmtId="167" fontId="7" fillId="0" borderId="2" xfId="1" applyNumberFormat="1" applyFont="1" applyFill="1" applyBorder="1" applyAlignment="1" applyProtection="1">
      <alignment horizontal="right"/>
    </xf>
    <xf numFmtId="167" fontId="7" fillId="0" borderId="3" xfId="1" applyNumberFormat="1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5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166" fontId="8" fillId="3" borderId="4" xfId="0" applyNumberFormat="1" applyFont="1" applyFill="1" applyBorder="1" applyAlignment="1" applyProtection="1">
      <alignment horizontal="right" vertical="center"/>
      <protection locked="0"/>
    </xf>
    <xf numFmtId="166" fontId="8" fillId="3" borderId="2" xfId="0" applyNumberFormat="1" applyFont="1" applyFill="1" applyBorder="1" applyAlignment="1" applyProtection="1">
      <alignment horizontal="right" vertical="center"/>
      <protection locked="0"/>
    </xf>
    <xf numFmtId="166" fontId="8" fillId="3" borderId="3" xfId="0" applyNumberFormat="1" applyFont="1" applyFill="1" applyBorder="1" applyAlignment="1" applyProtection="1">
      <alignment horizontal="right" vertical="center"/>
      <protection locked="0"/>
    </xf>
    <xf numFmtId="167" fontId="7" fillId="0" borderId="4" xfId="1" applyNumberFormat="1" applyFont="1" applyFill="1" applyBorder="1" applyAlignment="1" applyProtection="1">
      <alignment horizontal="right" vertical="center"/>
    </xf>
    <xf numFmtId="167" fontId="7" fillId="0" borderId="2" xfId="1" applyNumberFormat="1" applyFont="1" applyFill="1" applyBorder="1" applyAlignment="1" applyProtection="1">
      <alignment horizontal="right" vertical="center"/>
    </xf>
    <xf numFmtId="167" fontId="7" fillId="0" borderId="3" xfId="1" applyNumberFormat="1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167" fontId="0" fillId="3" borderId="4" xfId="1" applyNumberFormat="1" applyFont="1" applyFill="1" applyBorder="1" applyAlignment="1" applyProtection="1">
      <alignment horizontal="right"/>
      <protection locked="0"/>
    </xf>
    <xf numFmtId="167" fontId="5" fillId="3" borderId="2" xfId="1" applyNumberFormat="1" applyFont="1" applyFill="1" applyBorder="1" applyAlignment="1" applyProtection="1">
      <alignment horizontal="right"/>
      <protection locked="0"/>
    </xf>
    <xf numFmtId="167" fontId="5" fillId="3" borderId="3" xfId="1" applyNumberFormat="1" applyFont="1" applyFill="1" applyBorder="1" applyAlignment="1" applyProtection="1">
      <alignment horizontal="right"/>
      <protection locked="0"/>
    </xf>
    <xf numFmtId="167" fontId="5" fillId="3" borderId="4" xfId="1" applyNumberFormat="1" applyFont="1" applyFill="1" applyBorder="1" applyAlignment="1" applyProtection="1">
      <alignment horizontal="right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9" fillId="0" borderId="7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26" fillId="3" borderId="4" xfId="2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</xf>
    <xf numFmtId="0" fontId="9" fillId="0" borderId="4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right" vertical="center" wrapText="1"/>
    </xf>
    <xf numFmtId="165" fontId="16" fillId="3" borderId="4" xfId="0" applyNumberFormat="1" applyFont="1" applyFill="1" applyBorder="1" applyAlignment="1" applyProtection="1">
      <alignment horizontal="center" vertical="center"/>
      <protection locked="0"/>
    </xf>
    <xf numFmtId="165" fontId="16" fillId="3" borderId="2" xfId="0" applyNumberFormat="1" applyFont="1" applyFill="1" applyBorder="1" applyAlignment="1" applyProtection="1">
      <alignment horizontal="center" vertical="center"/>
      <protection locked="0"/>
    </xf>
    <xf numFmtId="165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14" fontId="18" fillId="0" borderId="4" xfId="0" applyNumberFormat="1" applyFont="1" applyFill="1" applyBorder="1" applyAlignment="1" applyProtection="1">
      <alignment horizontal="center" vertical="center"/>
    </xf>
    <xf numFmtId="14" fontId="18" fillId="0" borderId="2" xfId="0" applyNumberFormat="1" applyFont="1" applyFill="1" applyBorder="1" applyAlignment="1" applyProtection="1">
      <alignment horizontal="center" vertical="center"/>
    </xf>
    <xf numFmtId="14" fontId="18" fillId="0" borderId="3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167" fontId="8" fillId="0" borderId="4" xfId="1" applyNumberFormat="1" applyFont="1" applyFill="1" applyBorder="1" applyAlignment="1" applyProtection="1">
      <alignment horizontal="center"/>
    </xf>
    <xf numFmtId="167" fontId="8" fillId="0" borderId="2" xfId="1" applyNumberFormat="1" applyFont="1" applyFill="1" applyBorder="1" applyAlignment="1" applyProtection="1">
      <alignment horizontal="center"/>
    </xf>
    <xf numFmtId="167" fontId="8" fillId="0" borderId="3" xfId="1" applyNumberFormat="1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167" fontId="0" fillId="3" borderId="42" xfId="0" applyNumberFormat="1" applyFill="1" applyBorder="1" applyAlignment="1" applyProtection="1">
      <alignment horizontal="right" vertical="center"/>
      <protection locked="0"/>
    </xf>
    <xf numFmtId="167" fontId="0" fillId="3" borderId="43" xfId="0" applyNumberFormat="1" applyFill="1" applyBorder="1" applyAlignment="1" applyProtection="1">
      <alignment horizontal="right" vertical="center"/>
      <protection locked="0"/>
    </xf>
    <xf numFmtId="167" fontId="0" fillId="3" borderId="36" xfId="0" applyNumberFormat="1" applyFill="1" applyBorder="1" applyAlignment="1" applyProtection="1">
      <alignment horizontal="right" vertical="center"/>
      <protection locked="0"/>
    </xf>
    <xf numFmtId="167" fontId="0" fillId="3" borderId="37" xfId="0" applyNumberFormat="1" applyFill="1" applyBorder="1" applyAlignment="1" applyProtection="1">
      <alignment horizontal="right" vertical="center"/>
      <protection locked="0"/>
    </xf>
    <xf numFmtId="167" fontId="0" fillId="3" borderId="39" xfId="0" applyNumberFormat="1" applyFill="1" applyBorder="1" applyAlignment="1" applyProtection="1">
      <alignment horizontal="right" vertical="center"/>
      <protection locked="0"/>
    </xf>
    <xf numFmtId="167" fontId="0" fillId="3" borderId="40" xfId="0" applyNumberFormat="1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0" fontId="0" fillId="0" borderId="41" xfId="0" applyFill="1" applyBorder="1" applyAlignment="1" applyProtection="1">
      <alignment horizontal="left" vertical="center"/>
    </xf>
    <xf numFmtId="0" fontId="0" fillId="0" borderId="42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0" fontId="0" fillId="0" borderId="38" xfId="0" applyFill="1" applyBorder="1" applyAlignment="1" applyProtection="1">
      <alignment horizontal="left" vertical="center"/>
    </xf>
    <xf numFmtId="0" fontId="0" fillId="0" borderId="39" xfId="0" applyFill="1" applyBorder="1" applyAlignment="1" applyProtection="1">
      <alignment horizontal="left" vertical="center"/>
    </xf>
    <xf numFmtId="0" fontId="0" fillId="0" borderId="35" xfId="0" applyFill="1" applyBorder="1" applyAlignment="1" applyProtection="1">
      <alignment vertical="center"/>
    </xf>
    <xf numFmtId="0" fontId="0" fillId="0" borderId="36" xfId="0" applyFill="1" applyBorder="1" applyAlignment="1" applyProtection="1">
      <alignment vertical="center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vertical="center"/>
      <protection locked="0"/>
    </xf>
    <xf numFmtId="49" fontId="25" fillId="3" borderId="4" xfId="0" applyNumberFormat="1" applyFont="1" applyFill="1" applyBorder="1" applyAlignment="1" applyProtection="1">
      <alignment horizontal="center" vertical="center"/>
      <protection locked="0"/>
    </xf>
    <xf numFmtId="49" fontId="25" fillId="3" borderId="2" xfId="0" applyNumberFormat="1" applyFont="1" applyFill="1" applyBorder="1" applyAlignment="1" applyProtection="1">
      <alignment horizontal="center" vertical="center"/>
      <protection locked="0"/>
    </xf>
    <xf numFmtId="49" fontId="25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wrapText="1"/>
      <protection locked="0"/>
    </xf>
    <xf numFmtId="0" fontId="13" fillId="3" borderId="11" xfId="0" applyFont="1" applyFill="1" applyBorder="1" applyAlignment="1" applyProtection="1">
      <alignment horizontal="center" wrapText="1"/>
      <protection locked="0"/>
    </xf>
    <xf numFmtId="0" fontId="13" fillId="3" borderId="12" xfId="0" applyFont="1" applyFill="1" applyBorder="1" applyAlignment="1" applyProtection="1">
      <alignment horizontal="center" wrapText="1"/>
      <protection locked="0"/>
    </xf>
    <xf numFmtId="0" fontId="13" fillId="3" borderId="8" xfId="0" applyFont="1" applyFill="1" applyBorder="1" applyAlignment="1" applyProtection="1">
      <alignment horizontal="center" wrapText="1"/>
      <protection locked="0"/>
    </xf>
    <xf numFmtId="0" fontId="13" fillId="3" borderId="7" xfId="0" applyFont="1" applyFill="1" applyBorder="1" applyAlignment="1" applyProtection="1">
      <alignment horizontal="center" wrapText="1"/>
      <protection locked="0"/>
    </xf>
    <xf numFmtId="0" fontId="13" fillId="3" borderId="9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8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78510</xdr:colOff>
      <xdr:row>1</xdr:row>
      <xdr:rowOff>87167</xdr:rowOff>
    </xdr:from>
    <xdr:to>
      <xdr:col>28</xdr:col>
      <xdr:colOff>249065</xdr:colOff>
      <xdr:row>7</xdr:row>
      <xdr:rowOff>175775</xdr:rowOff>
    </xdr:to>
    <xdr:sp macro="" textlink="">
      <xdr:nvSpPr>
        <xdr:cNvPr id="4" name="3 Rectángulo redondeado"/>
        <xdr:cNvSpPr/>
      </xdr:nvSpPr>
      <xdr:spPr>
        <a:xfrm>
          <a:off x="5869710" y="163367"/>
          <a:ext cx="1186555" cy="1257008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R"/>
        </a:p>
      </xdr:txBody>
    </xdr:sp>
    <xdr:clientData/>
  </xdr:twoCellAnchor>
  <xdr:twoCellAnchor>
    <xdr:from>
      <xdr:col>25</xdr:col>
      <xdr:colOff>91608</xdr:colOff>
      <xdr:row>4</xdr:row>
      <xdr:rowOff>23264</xdr:rowOff>
    </xdr:from>
    <xdr:to>
      <xdr:col>27</xdr:col>
      <xdr:colOff>216962</xdr:colOff>
      <xdr:row>5</xdr:row>
      <xdr:rowOff>87460</xdr:rowOff>
    </xdr:to>
    <xdr:sp macro="" textlink="">
      <xdr:nvSpPr>
        <xdr:cNvPr id="9" name="8 CuadroTexto"/>
        <xdr:cNvSpPr txBox="1"/>
      </xdr:nvSpPr>
      <xdr:spPr>
        <a:xfrm>
          <a:off x="6136808" y="651914"/>
          <a:ext cx="633354" cy="292796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100"/>
            <a:t>FOTO</a:t>
          </a:r>
        </a:p>
      </xdr:txBody>
    </xdr:sp>
    <xdr:clientData/>
  </xdr:twoCellAnchor>
  <xdr:twoCellAnchor editAs="oneCell">
    <xdr:from>
      <xdr:col>2</xdr:col>
      <xdr:colOff>133351</xdr:colOff>
      <xdr:row>1</xdr:row>
      <xdr:rowOff>69851</xdr:rowOff>
    </xdr:from>
    <xdr:to>
      <xdr:col>11</xdr:col>
      <xdr:colOff>0</xdr:colOff>
      <xdr:row>6</xdr:row>
      <xdr:rowOff>83641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51" y="146051"/>
          <a:ext cx="2235199" cy="102344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1</xdr:row>
      <xdr:rowOff>82551</xdr:rowOff>
    </xdr:from>
    <xdr:to>
      <xdr:col>19</xdr:col>
      <xdr:colOff>246577</xdr:colOff>
      <xdr:row>6</xdr:row>
      <xdr:rowOff>69850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50" y="158751"/>
          <a:ext cx="1497527" cy="996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BB168"/>
  <sheetViews>
    <sheetView showGridLines="0" tabSelected="1" topLeftCell="B1" zoomScale="140" zoomScaleNormal="140" workbookViewId="0">
      <selection activeCell="C13" sqref="C13:J13"/>
    </sheetView>
  </sheetViews>
  <sheetFormatPr baseColWidth="10" defaultColWidth="11.5546875" defaultRowHeight="14.4" x14ac:dyDescent="0.3"/>
  <cols>
    <col min="1" max="1" width="1.6640625" style="1" customWidth="1"/>
    <col min="2" max="2" width="1.33203125" style="1" customWidth="1"/>
    <col min="3" max="7" width="3.6640625" style="1" customWidth="1"/>
    <col min="8" max="8" width="4.88671875" style="1" customWidth="1"/>
    <col min="9" max="14" width="3.6640625" style="1" customWidth="1"/>
    <col min="15" max="15" width="4" style="1" customWidth="1"/>
    <col min="16" max="23" width="3.6640625" style="1" customWidth="1"/>
    <col min="24" max="24" width="4.109375" style="1" customWidth="1"/>
    <col min="25" max="29" width="3.6640625" style="1" customWidth="1"/>
    <col min="30" max="31" width="1.6640625" style="1" customWidth="1"/>
    <col min="32" max="32" width="8.33203125" style="1" customWidth="1"/>
    <col min="33" max="33" width="4.109375" style="1" customWidth="1"/>
    <col min="34" max="35" width="11.5546875" style="1" customWidth="1"/>
    <col min="36" max="51" width="11.5546875" style="1"/>
    <col min="52" max="52" width="11.5546875" style="1" customWidth="1"/>
    <col min="53" max="54" width="11.5546875" style="1" hidden="1" customWidth="1"/>
    <col min="55" max="16384" width="11.5546875" style="1"/>
  </cols>
  <sheetData>
    <row r="1" spans="3:29" ht="6" customHeight="1" x14ac:dyDescent="0.3"/>
    <row r="2" spans="3:29" x14ac:dyDescent="0.3">
      <c r="Y2" s="3"/>
      <c r="Z2" s="3"/>
      <c r="AA2" s="3"/>
      <c r="AB2" s="3"/>
      <c r="AC2" s="3"/>
    </row>
    <row r="3" spans="3:29" x14ac:dyDescent="0.3">
      <c r="Y3" s="3"/>
      <c r="Z3" s="3"/>
      <c r="AA3" s="3"/>
      <c r="AB3" s="3"/>
      <c r="AC3" s="3"/>
    </row>
    <row r="4" spans="3:29" x14ac:dyDescent="0.3">
      <c r="Y4" s="3"/>
      <c r="Z4" s="3"/>
      <c r="AA4" s="3"/>
      <c r="AB4" s="3"/>
      <c r="AC4" s="3"/>
    </row>
    <row r="5" spans="3:29" ht="18" x14ac:dyDescent="0.35">
      <c r="C5" s="4"/>
      <c r="Y5" s="3"/>
      <c r="Z5" s="3"/>
      <c r="AA5" s="3"/>
      <c r="AB5" s="3"/>
      <c r="AC5" s="3"/>
    </row>
    <row r="6" spans="3:29" ht="18" x14ac:dyDescent="0.35">
      <c r="C6" s="4"/>
      <c r="Y6" s="3"/>
      <c r="Z6" s="3"/>
      <c r="AA6" s="3"/>
      <c r="AB6" s="3"/>
      <c r="AC6" s="3"/>
    </row>
    <row r="7" spans="3:29" ht="12.6" customHeight="1" x14ac:dyDescent="0.3">
      <c r="C7" s="5"/>
      <c r="Y7" s="3"/>
      <c r="Z7" s="3"/>
      <c r="AA7" s="3"/>
      <c r="AB7" s="3"/>
      <c r="AC7" s="3"/>
    </row>
    <row r="8" spans="3:29" ht="19.2" customHeight="1" x14ac:dyDescent="0.35">
      <c r="C8" s="6"/>
      <c r="G8" s="246" t="s">
        <v>91</v>
      </c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</row>
    <row r="9" spans="3:29" ht="4.95" customHeight="1" x14ac:dyDescent="0.3"/>
    <row r="10" spans="3:29" s="7" customFormat="1" ht="22.2" customHeight="1" x14ac:dyDescent="0.3">
      <c r="C10" s="247" t="s">
        <v>133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9"/>
      <c r="N10" s="250" t="s">
        <v>11</v>
      </c>
      <c r="O10" s="251"/>
      <c r="P10" s="251"/>
      <c r="Q10" s="251"/>
      <c r="R10" s="251"/>
      <c r="S10" s="251"/>
      <c r="T10" s="252"/>
      <c r="U10" s="99" t="s">
        <v>144</v>
      </c>
      <c r="V10" s="250"/>
      <c r="W10" s="251"/>
      <c r="X10" s="251"/>
      <c r="Y10" s="251"/>
      <c r="Z10" s="251"/>
      <c r="AA10" s="251"/>
      <c r="AB10" s="252"/>
      <c r="AC10" s="88"/>
    </row>
    <row r="11" spans="3:29" ht="4.95" customHeight="1" x14ac:dyDescent="0.3"/>
    <row r="12" spans="3:29" ht="13.95" customHeight="1" x14ac:dyDescent="0.3">
      <c r="C12" s="128" t="s">
        <v>2</v>
      </c>
      <c r="D12" s="129"/>
      <c r="E12" s="129"/>
      <c r="F12" s="129"/>
      <c r="G12" s="129"/>
      <c r="H12" s="129"/>
      <c r="I12" s="129"/>
      <c r="J12" s="130"/>
      <c r="K12" s="128" t="s">
        <v>0</v>
      </c>
      <c r="L12" s="129"/>
      <c r="M12" s="129"/>
      <c r="N12" s="129"/>
      <c r="O12" s="129"/>
      <c r="P12" s="129"/>
      <c r="Q12" s="130"/>
      <c r="R12" s="128" t="s">
        <v>1</v>
      </c>
      <c r="S12" s="129"/>
      <c r="T12" s="129"/>
      <c r="U12" s="129"/>
      <c r="V12" s="129"/>
      <c r="W12" s="129"/>
      <c r="X12" s="130"/>
      <c r="Y12" s="299" t="s">
        <v>3</v>
      </c>
      <c r="Z12" s="300"/>
      <c r="AA12" s="300"/>
      <c r="AB12" s="300"/>
      <c r="AC12" s="301"/>
    </row>
    <row r="13" spans="3:29" s="8" customFormat="1" ht="18" customHeight="1" x14ac:dyDescent="0.3">
      <c r="C13" s="296"/>
      <c r="D13" s="297"/>
      <c r="E13" s="297"/>
      <c r="F13" s="297"/>
      <c r="G13" s="297"/>
      <c r="H13" s="297"/>
      <c r="I13" s="297"/>
      <c r="J13" s="298"/>
      <c r="K13" s="296"/>
      <c r="L13" s="297"/>
      <c r="M13" s="297"/>
      <c r="N13" s="297"/>
      <c r="O13" s="297"/>
      <c r="P13" s="297"/>
      <c r="Q13" s="298"/>
      <c r="R13" s="296"/>
      <c r="S13" s="297"/>
      <c r="T13" s="297"/>
      <c r="U13" s="297"/>
      <c r="V13" s="297"/>
      <c r="W13" s="297"/>
      <c r="X13" s="298"/>
      <c r="Y13" s="134"/>
      <c r="Z13" s="135"/>
      <c r="AA13" s="135"/>
      <c r="AB13" s="135"/>
      <c r="AC13" s="136"/>
    </row>
    <row r="14" spans="3:29" ht="4.95" customHeight="1" x14ac:dyDescent="0.3"/>
    <row r="15" spans="3:29" ht="15" customHeight="1" x14ac:dyDescent="0.3">
      <c r="C15" s="308" t="s">
        <v>10</v>
      </c>
      <c r="D15" s="309"/>
      <c r="E15" s="309"/>
      <c r="F15" s="309"/>
      <c r="G15" s="309"/>
      <c r="H15" s="310"/>
      <c r="I15" s="302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4"/>
    </row>
    <row r="16" spans="3:29" ht="15" customHeight="1" x14ac:dyDescent="0.3">
      <c r="C16" s="311" t="s">
        <v>146</v>
      </c>
      <c r="D16" s="312"/>
      <c r="E16" s="312"/>
      <c r="F16" s="312"/>
      <c r="G16" s="312"/>
      <c r="H16" s="313"/>
      <c r="I16" s="305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7"/>
    </row>
    <row r="17" spans="3:54" ht="4.95" customHeight="1" x14ac:dyDescent="0.3"/>
    <row r="18" spans="3:54" ht="13.95" customHeight="1" x14ac:dyDescent="0.3">
      <c r="C18" s="128" t="s">
        <v>115</v>
      </c>
      <c r="D18" s="129"/>
      <c r="E18" s="129"/>
      <c r="F18" s="129"/>
      <c r="G18" s="130"/>
      <c r="H18" s="128" t="s">
        <v>116</v>
      </c>
      <c r="I18" s="129"/>
      <c r="J18" s="129"/>
      <c r="K18" s="129"/>
      <c r="L18" s="130"/>
      <c r="M18" s="128" t="s">
        <v>117</v>
      </c>
      <c r="N18" s="129"/>
      <c r="O18" s="129"/>
      <c r="P18" s="129"/>
      <c r="Q18" s="130"/>
      <c r="R18" s="108" t="s">
        <v>118</v>
      </c>
      <c r="S18" s="109"/>
      <c r="T18" s="109"/>
      <c r="U18" s="109"/>
      <c r="V18" s="110"/>
      <c r="W18" s="172" t="s">
        <v>119</v>
      </c>
      <c r="X18" s="173"/>
      <c r="Y18" s="173"/>
      <c r="Z18" s="108" t="s">
        <v>120</v>
      </c>
      <c r="AA18" s="109"/>
      <c r="AB18" s="109"/>
      <c r="AC18" s="110"/>
    </row>
    <row r="19" spans="3:54" s="8" customFormat="1" ht="18" customHeight="1" x14ac:dyDescent="0.3">
      <c r="C19" s="134"/>
      <c r="D19" s="135"/>
      <c r="E19" s="135"/>
      <c r="F19" s="135"/>
      <c r="G19" s="136"/>
      <c r="H19" s="134"/>
      <c r="I19" s="135"/>
      <c r="J19" s="135"/>
      <c r="K19" s="135"/>
      <c r="L19" s="136"/>
      <c r="M19" s="134"/>
      <c r="N19" s="135"/>
      <c r="O19" s="135"/>
      <c r="P19" s="135"/>
      <c r="Q19" s="136"/>
      <c r="R19" s="134"/>
      <c r="S19" s="135"/>
      <c r="T19" s="135"/>
      <c r="U19" s="135"/>
      <c r="V19" s="136"/>
      <c r="W19" s="134"/>
      <c r="X19" s="135"/>
      <c r="Y19" s="136"/>
      <c r="Z19" s="134"/>
      <c r="AA19" s="135"/>
      <c r="AB19" s="135"/>
      <c r="AC19" s="136"/>
    </row>
    <row r="20" spans="3:54" ht="4.95" customHeight="1" x14ac:dyDescent="0.3">
      <c r="X20" s="7"/>
      <c r="BA20" s="13"/>
      <c r="BB20" s="13"/>
    </row>
    <row r="21" spans="3:54" ht="13.95" customHeight="1" x14ac:dyDescent="0.3">
      <c r="C21" s="262" t="s">
        <v>5</v>
      </c>
      <c r="D21" s="263"/>
      <c r="E21" s="263"/>
      <c r="F21" s="264"/>
      <c r="G21" s="9" t="s">
        <v>8</v>
      </c>
      <c r="H21" s="10" t="s">
        <v>4</v>
      </c>
      <c r="I21" s="9" t="s">
        <v>7</v>
      </c>
      <c r="J21" s="256" t="s">
        <v>12</v>
      </c>
      <c r="K21" s="257"/>
      <c r="L21" s="257"/>
      <c r="M21" s="257"/>
      <c r="N21" s="257"/>
      <c r="O21" s="257"/>
      <c r="P21" s="258"/>
      <c r="Q21" s="128" t="s">
        <v>6</v>
      </c>
      <c r="R21" s="129"/>
      <c r="S21" s="129"/>
      <c r="T21" s="129"/>
      <c r="U21" s="129"/>
      <c r="V21" s="129"/>
      <c r="W21" s="130"/>
      <c r="X21" s="128" t="s">
        <v>114</v>
      </c>
      <c r="Y21" s="129"/>
      <c r="Z21" s="129"/>
      <c r="AA21" s="129"/>
      <c r="AB21" s="129"/>
      <c r="AC21" s="130"/>
      <c r="BA21" s="11">
        <v>45139</v>
      </c>
    </row>
    <row r="22" spans="3:54" ht="16.95" customHeight="1" x14ac:dyDescent="0.3">
      <c r="C22" s="265"/>
      <c r="D22" s="266"/>
      <c r="E22" s="266"/>
      <c r="F22" s="267"/>
      <c r="G22" s="253"/>
      <c r="H22" s="254"/>
      <c r="I22" s="255"/>
      <c r="J22" s="259" t="str">
        <f>IF(G22&lt;&gt;"",CONCATENATE(BA22," años ",BB22," meses "),"")</f>
        <v/>
      </c>
      <c r="K22" s="260"/>
      <c r="L22" s="260"/>
      <c r="M22" s="260"/>
      <c r="N22" s="260"/>
      <c r="O22" s="260"/>
      <c r="P22" s="261"/>
      <c r="Q22" s="268"/>
      <c r="R22" s="269"/>
      <c r="S22" s="269"/>
      <c r="T22" s="269"/>
      <c r="U22" s="269"/>
      <c r="V22" s="269"/>
      <c r="W22" s="270"/>
      <c r="X22" s="134"/>
      <c r="Y22" s="135"/>
      <c r="Z22" s="135"/>
      <c r="AA22" s="135"/>
      <c r="AB22" s="135"/>
      <c r="AC22" s="136"/>
      <c r="BA22" s="12" t="str">
        <f>IF(G22=0," ",INT((BA21-G22)/365.25))</f>
        <v xml:space="preserve"> </v>
      </c>
      <c r="BB22" s="12" t="str">
        <f>IF(G22=0," ",INT((((BA21-G22)/365.25)-BA22)*12))</f>
        <v xml:space="preserve"> </v>
      </c>
    </row>
    <row r="23" spans="3:54" ht="4.95" customHeight="1" x14ac:dyDescent="0.3"/>
    <row r="24" spans="3:54" ht="13.95" customHeight="1" x14ac:dyDescent="0.3">
      <c r="C24" s="128"/>
      <c r="D24" s="129"/>
      <c r="E24" s="129"/>
      <c r="F24" s="129"/>
      <c r="G24" s="129"/>
      <c r="H24" s="129"/>
      <c r="I24" s="129"/>
      <c r="J24" s="128" t="s">
        <v>145</v>
      </c>
      <c r="K24" s="129"/>
      <c r="L24" s="129"/>
      <c r="M24" s="129"/>
      <c r="N24" s="129"/>
      <c r="O24" s="129"/>
      <c r="P24" s="130"/>
      <c r="Q24" s="96"/>
      <c r="R24" s="235" t="s">
        <v>9</v>
      </c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6"/>
    </row>
    <row r="25" spans="3:54" ht="18" customHeight="1" x14ac:dyDescent="0.3">
      <c r="C25" s="241"/>
      <c r="D25" s="242"/>
      <c r="E25" s="242"/>
      <c r="F25" s="242"/>
      <c r="G25" s="242"/>
      <c r="H25" s="242"/>
      <c r="I25" s="242"/>
      <c r="J25" s="134"/>
      <c r="K25" s="135"/>
      <c r="L25" s="135"/>
      <c r="M25" s="135"/>
      <c r="N25" s="135"/>
      <c r="O25" s="135"/>
      <c r="P25" s="136"/>
      <c r="Q25" s="243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5"/>
    </row>
    <row r="26" spans="3:54" ht="4.95" customHeight="1" x14ac:dyDescent="0.3"/>
    <row r="27" spans="3:54" ht="13.95" customHeight="1" x14ac:dyDescent="0.3">
      <c r="C27" s="128" t="s">
        <v>14</v>
      </c>
      <c r="D27" s="129"/>
      <c r="E27" s="129"/>
      <c r="F27" s="129"/>
      <c r="G27" s="129"/>
      <c r="H27" s="129"/>
      <c r="I27" s="129"/>
      <c r="J27" s="129"/>
      <c r="K27" s="130"/>
      <c r="L27" s="128" t="s">
        <v>13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30"/>
      <c r="BA27" s="11">
        <f ca="1">NOW()</f>
        <v>44601.885071643519</v>
      </c>
    </row>
    <row r="28" spans="3:54" ht="18" customHeight="1" x14ac:dyDescent="0.3">
      <c r="C28" s="146"/>
      <c r="D28" s="147"/>
      <c r="E28" s="147"/>
      <c r="F28" s="147"/>
      <c r="G28" s="148"/>
      <c r="H28" s="131" t="str">
        <f>IF(C28&lt;&gt;"",CONCATENATE(BA28," años "),"")</f>
        <v/>
      </c>
      <c r="I28" s="132"/>
      <c r="J28" s="132"/>
      <c r="K28" s="133"/>
      <c r="L28" s="134"/>
      <c r="M28" s="135"/>
      <c r="N28" s="135"/>
      <c r="O28" s="135"/>
      <c r="P28" s="135"/>
      <c r="Q28" s="136"/>
      <c r="R28" s="134"/>
      <c r="S28" s="135"/>
      <c r="T28" s="135"/>
      <c r="U28" s="135"/>
      <c r="V28" s="135"/>
      <c r="W28" s="136"/>
      <c r="X28" s="135"/>
      <c r="Y28" s="135"/>
      <c r="Z28" s="135"/>
      <c r="AA28" s="135"/>
      <c r="AB28" s="135"/>
      <c r="AC28" s="136"/>
      <c r="BA28" s="12" t="str">
        <f>IF(C28=0," ",INT((BA27-C28)/365.25))</f>
        <v xml:space="preserve"> </v>
      </c>
      <c r="BB28" s="12" t="str">
        <f>IF(C28=0," ",INT((((BA27-C28)/365.25)-BA28)*12))</f>
        <v xml:space="preserve"> </v>
      </c>
    </row>
    <row r="29" spans="3:54" ht="4.95" customHeight="1" x14ac:dyDescent="0.3">
      <c r="X29" s="7"/>
      <c r="AI29" s="13"/>
    </row>
    <row r="30" spans="3:54" ht="13.95" customHeight="1" x14ac:dyDescent="0.3">
      <c r="C30" s="234" t="s">
        <v>121</v>
      </c>
      <c r="D30" s="235"/>
      <c r="E30" s="235"/>
      <c r="F30" s="235"/>
      <c r="G30" s="235"/>
      <c r="H30" s="235"/>
      <c r="I30" s="235"/>
      <c r="J30" s="236"/>
      <c r="K30" s="128" t="s">
        <v>15</v>
      </c>
      <c r="L30" s="129"/>
      <c r="M30" s="129"/>
      <c r="N30" s="129"/>
      <c r="O30" s="130"/>
      <c r="P30" s="128" t="s">
        <v>143</v>
      </c>
      <c r="Q30" s="129"/>
      <c r="R30" s="129"/>
      <c r="S30" s="129"/>
      <c r="T30" s="129"/>
      <c r="U30" s="129"/>
      <c r="V30" s="129"/>
      <c r="W30" s="129"/>
      <c r="X30" s="130"/>
      <c r="Y30" s="128" t="s">
        <v>15</v>
      </c>
      <c r="Z30" s="129"/>
      <c r="AA30" s="129"/>
      <c r="AB30" s="129"/>
      <c r="AC30" s="130"/>
    </row>
    <row r="31" spans="3:54" ht="18" customHeight="1" x14ac:dyDescent="0.3">
      <c r="C31" s="134"/>
      <c r="D31" s="135"/>
      <c r="E31" s="135"/>
      <c r="F31" s="135"/>
      <c r="G31" s="135"/>
      <c r="H31" s="135"/>
      <c r="I31" s="135"/>
      <c r="J31" s="136"/>
      <c r="K31" s="134"/>
      <c r="L31" s="135"/>
      <c r="M31" s="135"/>
      <c r="N31" s="135"/>
      <c r="O31" s="136"/>
      <c r="P31" s="134"/>
      <c r="Q31" s="135"/>
      <c r="R31" s="135"/>
      <c r="S31" s="135"/>
      <c r="T31" s="135"/>
      <c r="U31" s="135"/>
      <c r="V31" s="135"/>
      <c r="W31" s="135"/>
      <c r="X31" s="136"/>
      <c r="Y31" s="134"/>
      <c r="Z31" s="135"/>
      <c r="AA31" s="135"/>
      <c r="AB31" s="135"/>
      <c r="AC31" s="136"/>
    </row>
    <row r="32" spans="3:54" s="21" customFormat="1" ht="3" customHeight="1" x14ac:dyDescent="0.3"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</row>
    <row r="33" spans="3:29" ht="18" x14ac:dyDescent="0.3">
      <c r="C33" s="121" t="s">
        <v>159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77"/>
      <c r="U33" s="101" t="s">
        <v>148</v>
      </c>
      <c r="V33" s="101"/>
      <c r="W33" s="77"/>
      <c r="X33" s="101" t="s">
        <v>149</v>
      </c>
      <c r="Y33" s="101"/>
      <c r="Z33" s="101"/>
      <c r="AA33" s="101"/>
      <c r="AB33" s="101"/>
      <c r="AC33" s="101"/>
    </row>
    <row r="34" spans="3:29" s="102" customFormat="1" x14ac:dyDescent="0.3">
      <c r="C34" s="122" t="s">
        <v>158</v>
      </c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</row>
    <row r="35" spans="3:29" ht="18" customHeight="1" x14ac:dyDescent="0.3">
      <c r="C35" s="119" t="s">
        <v>151</v>
      </c>
      <c r="D35" s="119"/>
      <c r="E35" s="119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9" t="s">
        <v>151</v>
      </c>
      <c r="Q35" s="119"/>
      <c r="R35" s="119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3:29" ht="18" customHeight="1" x14ac:dyDescent="0.3">
      <c r="C36" s="119" t="s">
        <v>150</v>
      </c>
      <c r="D36" s="119"/>
      <c r="E36" s="119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9" t="s">
        <v>150</v>
      </c>
      <c r="Q36" s="119"/>
      <c r="R36" s="119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</row>
    <row r="37" spans="3:29" ht="18" customHeight="1" x14ac:dyDescent="0.3">
      <c r="C37" s="119" t="s">
        <v>152</v>
      </c>
      <c r="D37" s="119"/>
      <c r="E37" s="119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9" t="s">
        <v>152</v>
      </c>
      <c r="Q37" s="119"/>
      <c r="R37" s="119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</row>
    <row r="38" spans="3:29" s="21" customFormat="1" ht="3" customHeight="1" x14ac:dyDescent="0.3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3:29" ht="18" x14ac:dyDescent="0.3">
      <c r="C39" s="121" t="s">
        <v>160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77"/>
      <c r="V39" s="101" t="s">
        <v>148</v>
      </c>
      <c r="W39" s="101"/>
      <c r="X39" s="77"/>
      <c r="Y39" s="101" t="s">
        <v>149</v>
      </c>
      <c r="AA39" s="103"/>
      <c r="AB39" s="103"/>
      <c r="AC39" s="103"/>
    </row>
    <row r="40" spans="3:29" s="102" customFormat="1" x14ac:dyDescent="0.3">
      <c r="C40" s="122" t="s">
        <v>157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</row>
    <row r="41" spans="3:29" ht="18" customHeight="1" x14ac:dyDescent="0.3">
      <c r="C41" s="123" t="s">
        <v>45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15" t="s">
        <v>46</v>
      </c>
      <c r="S41" s="116"/>
      <c r="T41" s="117"/>
      <c r="U41" s="115" t="s">
        <v>132</v>
      </c>
      <c r="V41" s="116"/>
      <c r="W41" s="116"/>
      <c r="X41" s="116"/>
      <c r="Y41" s="116"/>
      <c r="Z41" s="116"/>
      <c r="AA41" s="117"/>
      <c r="AB41" s="103"/>
      <c r="AC41" s="103"/>
    </row>
    <row r="42" spans="3:29" ht="18" customHeight="1" x14ac:dyDescent="0.3"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215"/>
      <c r="S42" s="216"/>
      <c r="T42" s="217"/>
      <c r="U42" s="112"/>
      <c r="V42" s="113"/>
      <c r="W42" s="113"/>
      <c r="X42" s="113"/>
      <c r="Y42" s="113"/>
      <c r="Z42" s="113"/>
      <c r="AA42" s="114"/>
      <c r="AB42" s="103"/>
      <c r="AC42" s="103"/>
    </row>
    <row r="43" spans="3:29" ht="18" customHeight="1" x14ac:dyDescent="0.3"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215"/>
      <c r="S43" s="216"/>
      <c r="T43" s="217"/>
      <c r="U43" s="112"/>
      <c r="V43" s="113"/>
      <c r="W43" s="113"/>
      <c r="X43" s="113"/>
      <c r="Y43" s="113"/>
      <c r="Z43" s="113"/>
      <c r="AA43" s="114"/>
      <c r="AB43" s="103"/>
      <c r="AC43" s="103"/>
    </row>
    <row r="44" spans="3:29" ht="9" customHeight="1" x14ac:dyDescent="0.3"/>
    <row r="45" spans="3:29" ht="13.95" customHeight="1" x14ac:dyDescent="0.3">
      <c r="C45" s="218" t="s">
        <v>19</v>
      </c>
      <c r="D45" s="219"/>
      <c r="E45" s="219"/>
      <c r="F45" s="219"/>
      <c r="G45" s="219"/>
      <c r="H45" s="219"/>
      <c r="I45" s="219"/>
      <c r="J45" s="220"/>
      <c r="K45" s="218" t="s">
        <v>141</v>
      </c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20"/>
      <c r="W45" s="221" t="s">
        <v>147</v>
      </c>
      <c r="X45" s="222"/>
      <c r="Y45" s="222"/>
      <c r="Z45" s="222"/>
      <c r="AA45" s="222"/>
      <c r="AB45" s="223"/>
      <c r="AC45" s="227"/>
    </row>
    <row r="46" spans="3:29" ht="18" customHeight="1" x14ac:dyDescent="0.3">
      <c r="C46" s="229"/>
      <c r="D46" s="230"/>
      <c r="E46" s="230"/>
      <c r="F46" s="230"/>
      <c r="G46" s="230"/>
      <c r="H46" s="230"/>
      <c r="I46" s="230"/>
      <c r="J46" s="231"/>
      <c r="K46" s="232" t="s">
        <v>20</v>
      </c>
      <c r="L46" s="233"/>
      <c r="M46" s="76"/>
      <c r="N46" s="232" t="s">
        <v>21</v>
      </c>
      <c r="O46" s="120"/>
      <c r="P46" s="120"/>
      <c r="Q46" s="77"/>
      <c r="R46" s="120" t="s">
        <v>22</v>
      </c>
      <c r="S46" s="120"/>
      <c r="T46" s="120"/>
      <c r="U46" s="120"/>
      <c r="V46" s="77"/>
      <c r="W46" s="224"/>
      <c r="X46" s="225"/>
      <c r="Y46" s="225"/>
      <c r="Z46" s="225"/>
      <c r="AA46" s="225"/>
      <c r="AB46" s="226"/>
      <c r="AC46" s="228"/>
    </row>
    <row r="47" spans="3:29" s="2" customFormat="1" ht="3" customHeight="1" x14ac:dyDescent="0.3">
      <c r="C47" s="48"/>
      <c r="D47" s="48"/>
      <c r="E47" s="48"/>
      <c r="F47" s="48"/>
      <c r="G47" s="48"/>
      <c r="H47" s="48"/>
      <c r="I47" s="48"/>
      <c r="J47" s="48"/>
      <c r="K47" s="47"/>
      <c r="L47" s="47"/>
      <c r="M47" s="49"/>
      <c r="N47" s="47"/>
      <c r="O47" s="47"/>
      <c r="P47" s="47"/>
      <c r="Q47" s="49"/>
      <c r="R47" s="47"/>
      <c r="S47" s="47"/>
      <c r="T47" s="47"/>
      <c r="U47" s="47"/>
      <c r="V47" s="49"/>
      <c r="W47" s="50"/>
      <c r="X47" s="50"/>
      <c r="Y47" s="50"/>
      <c r="Z47" s="50"/>
      <c r="AA47" s="50"/>
      <c r="AB47" s="50"/>
      <c r="AC47" s="51"/>
    </row>
    <row r="48" spans="3:29" ht="18" x14ac:dyDescent="0.3">
      <c r="C48" s="237" t="s">
        <v>113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</row>
    <row r="49" spans="3:29" ht="18" customHeight="1" x14ac:dyDescent="0.3">
      <c r="C49" s="238" t="s">
        <v>93</v>
      </c>
      <c r="D49" s="239"/>
      <c r="E49" s="239"/>
      <c r="F49" s="239"/>
      <c r="G49" s="239"/>
      <c r="H49" s="239"/>
      <c r="I49" s="239"/>
      <c r="J49" s="239"/>
      <c r="K49" s="240"/>
      <c r="L49" s="238" t="s">
        <v>94</v>
      </c>
      <c r="M49" s="239"/>
      <c r="N49" s="239"/>
      <c r="O49" s="239"/>
      <c r="P49" s="239"/>
      <c r="Q49" s="239"/>
      <c r="R49" s="239"/>
      <c r="S49" s="239"/>
      <c r="T49" s="240"/>
      <c r="U49" s="239" t="s">
        <v>95</v>
      </c>
      <c r="V49" s="239"/>
      <c r="W49" s="239"/>
      <c r="X49" s="239"/>
      <c r="Y49" s="239"/>
      <c r="Z49" s="239"/>
      <c r="AA49" s="239"/>
      <c r="AB49" s="239"/>
      <c r="AC49" s="240"/>
    </row>
    <row r="50" spans="3:29" ht="18" customHeight="1" x14ac:dyDescent="0.3">
      <c r="C50" s="274" t="s">
        <v>2</v>
      </c>
      <c r="D50" s="275"/>
      <c r="E50" s="275"/>
      <c r="F50" s="126"/>
      <c r="G50" s="126"/>
      <c r="H50" s="126"/>
      <c r="I50" s="126"/>
      <c r="J50" s="126"/>
      <c r="K50" s="127"/>
      <c r="L50" s="274" t="s">
        <v>2</v>
      </c>
      <c r="M50" s="275"/>
      <c r="N50" s="275"/>
      <c r="O50" s="126"/>
      <c r="P50" s="126"/>
      <c r="Q50" s="126"/>
      <c r="R50" s="126"/>
      <c r="S50" s="126"/>
      <c r="T50" s="127"/>
      <c r="U50" s="274" t="s">
        <v>92</v>
      </c>
      <c r="V50" s="275"/>
      <c r="W50" s="275"/>
      <c r="X50" s="126"/>
      <c r="Y50" s="126"/>
      <c r="Z50" s="126"/>
      <c r="AA50" s="126"/>
      <c r="AB50" s="126"/>
      <c r="AC50" s="127"/>
    </row>
    <row r="51" spans="3:29" ht="18" customHeight="1" x14ac:dyDescent="0.3">
      <c r="C51" s="124" t="s">
        <v>54</v>
      </c>
      <c r="D51" s="125"/>
      <c r="E51" s="125"/>
      <c r="F51" s="125"/>
      <c r="G51" s="126"/>
      <c r="H51" s="126"/>
      <c r="I51" s="126"/>
      <c r="J51" s="126"/>
      <c r="K51" s="127"/>
      <c r="L51" s="124" t="s">
        <v>54</v>
      </c>
      <c r="M51" s="125"/>
      <c r="N51" s="125"/>
      <c r="O51" s="125"/>
      <c r="P51" s="126"/>
      <c r="Q51" s="126"/>
      <c r="R51" s="126"/>
      <c r="S51" s="126"/>
      <c r="T51" s="127"/>
      <c r="U51" s="124" t="s">
        <v>54</v>
      </c>
      <c r="V51" s="125"/>
      <c r="W51" s="125"/>
      <c r="X51" s="125"/>
      <c r="Y51" s="126"/>
      <c r="Z51" s="126"/>
      <c r="AA51" s="126"/>
      <c r="AB51" s="126"/>
      <c r="AC51" s="127"/>
    </row>
    <row r="52" spans="3:29" ht="18" customHeight="1" x14ac:dyDescent="0.3">
      <c r="C52" s="124" t="s">
        <v>16</v>
      </c>
      <c r="D52" s="125"/>
      <c r="E52" s="125"/>
      <c r="F52" s="126"/>
      <c r="G52" s="126"/>
      <c r="H52" s="126"/>
      <c r="I52" s="126"/>
      <c r="J52" s="126"/>
      <c r="K52" s="127"/>
      <c r="L52" s="124" t="s">
        <v>16</v>
      </c>
      <c r="M52" s="125"/>
      <c r="N52" s="125"/>
      <c r="O52" s="126"/>
      <c r="P52" s="126"/>
      <c r="Q52" s="126"/>
      <c r="R52" s="126"/>
      <c r="S52" s="126"/>
      <c r="T52" s="127"/>
      <c r="U52" s="124" t="s">
        <v>16</v>
      </c>
      <c r="V52" s="125"/>
      <c r="W52" s="125"/>
      <c r="X52" s="126"/>
      <c r="Y52" s="126"/>
      <c r="Z52" s="126"/>
      <c r="AA52" s="126"/>
      <c r="AB52" s="126"/>
      <c r="AC52" s="127"/>
    </row>
    <row r="53" spans="3:29" ht="18" customHeight="1" x14ac:dyDescent="0.3">
      <c r="C53" s="124" t="s">
        <v>17</v>
      </c>
      <c r="D53" s="125"/>
      <c r="E53" s="125"/>
      <c r="F53" s="125"/>
      <c r="G53" s="126"/>
      <c r="H53" s="126"/>
      <c r="I53" s="126"/>
      <c r="J53" s="126"/>
      <c r="K53" s="127"/>
      <c r="L53" s="124" t="s">
        <v>17</v>
      </c>
      <c r="M53" s="125"/>
      <c r="N53" s="125"/>
      <c r="O53" s="125"/>
      <c r="P53" s="126"/>
      <c r="Q53" s="126"/>
      <c r="R53" s="126"/>
      <c r="S53" s="126"/>
      <c r="T53" s="127"/>
      <c r="U53" s="124" t="s">
        <v>17</v>
      </c>
      <c r="V53" s="125"/>
      <c r="W53" s="125"/>
      <c r="X53" s="125"/>
      <c r="Y53" s="126"/>
      <c r="Z53" s="126"/>
      <c r="AA53" s="126"/>
      <c r="AB53" s="126"/>
      <c r="AC53" s="127"/>
    </row>
    <row r="54" spans="3:29" ht="18" customHeight="1" x14ac:dyDescent="0.3">
      <c r="C54" s="124" t="s">
        <v>18</v>
      </c>
      <c r="D54" s="125"/>
      <c r="E54" s="126"/>
      <c r="F54" s="126"/>
      <c r="G54" s="126"/>
      <c r="H54" s="126"/>
      <c r="I54" s="126"/>
      <c r="J54" s="126"/>
      <c r="K54" s="127"/>
      <c r="L54" s="124" t="s">
        <v>18</v>
      </c>
      <c r="M54" s="125"/>
      <c r="N54" s="126"/>
      <c r="O54" s="126"/>
      <c r="P54" s="126"/>
      <c r="Q54" s="126"/>
      <c r="R54" s="126"/>
      <c r="S54" s="126"/>
      <c r="T54" s="127"/>
      <c r="U54" s="124" t="s">
        <v>18</v>
      </c>
      <c r="V54" s="125"/>
      <c r="W54" s="126"/>
      <c r="X54" s="126"/>
      <c r="Y54" s="126"/>
      <c r="Z54" s="126"/>
      <c r="AA54" s="126"/>
      <c r="AB54" s="126"/>
      <c r="AC54" s="127"/>
    </row>
    <row r="55" spans="3:29" ht="18" customHeight="1" x14ac:dyDescent="0.3">
      <c r="C55" s="124" t="s">
        <v>142</v>
      </c>
      <c r="D55" s="125"/>
      <c r="E55" s="125"/>
      <c r="F55" s="126"/>
      <c r="G55" s="126"/>
      <c r="H55" s="126"/>
      <c r="I55" s="126"/>
      <c r="J55" s="126"/>
      <c r="K55" s="127"/>
      <c r="L55" s="124" t="s">
        <v>142</v>
      </c>
      <c r="M55" s="125"/>
      <c r="N55" s="125"/>
      <c r="O55" s="126"/>
      <c r="P55" s="126"/>
      <c r="Q55" s="126"/>
      <c r="R55" s="126"/>
      <c r="S55" s="126"/>
      <c r="T55" s="127"/>
      <c r="U55" s="124" t="s">
        <v>142</v>
      </c>
      <c r="V55" s="125"/>
      <c r="W55" s="125"/>
      <c r="X55" s="126"/>
      <c r="Y55" s="126"/>
      <c r="Z55" s="126"/>
      <c r="AA55" s="126"/>
      <c r="AB55" s="126"/>
      <c r="AC55" s="127"/>
    </row>
    <row r="56" spans="3:29" s="2" customFormat="1" ht="7.05" customHeight="1" x14ac:dyDescent="0.3">
      <c r="C56" s="48"/>
      <c r="D56" s="48"/>
      <c r="E56" s="48"/>
      <c r="F56" s="48"/>
      <c r="G56" s="48"/>
      <c r="H56" s="48"/>
      <c r="I56" s="48"/>
      <c r="J56" s="48"/>
      <c r="K56" s="47"/>
      <c r="L56" s="47"/>
      <c r="M56" s="49"/>
      <c r="N56" s="47"/>
      <c r="O56" s="47"/>
      <c r="P56" s="47"/>
      <c r="Q56" s="49"/>
      <c r="R56" s="47"/>
      <c r="S56" s="47"/>
      <c r="T56" s="47"/>
      <c r="U56" s="47"/>
      <c r="V56" s="49"/>
      <c r="W56" s="50"/>
      <c r="X56" s="50"/>
      <c r="Y56" s="50"/>
      <c r="Z56" s="50"/>
      <c r="AA56" s="50"/>
      <c r="AB56" s="50"/>
      <c r="AC56" s="95"/>
    </row>
    <row r="57" spans="3:29" s="2" customFormat="1" ht="7.05" customHeight="1" x14ac:dyDescent="0.3">
      <c r="C57" s="48"/>
      <c r="D57" s="48"/>
      <c r="E57" s="48"/>
      <c r="F57" s="48"/>
      <c r="G57" s="48"/>
      <c r="H57" s="48"/>
      <c r="I57" s="48"/>
      <c r="J57" s="48"/>
      <c r="K57" s="47"/>
      <c r="L57" s="47"/>
      <c r="M57" s="49"/>
      <c r="N57" s="47"/>
      <c r="O57" s="47"/>
      <c r="P57" s="47"/>
      <c r="Q57" s="49"/>
      <c r="R57" s="47"/>
      <c r="S57" s="47"/>
      <c r="T57" s="47"/>
      <c r="U57" s="47"/>
      <c r="V57" s="49"/>
      <c r="W57" s="50"/>
      <c r="X57" s="50"/>
      <c r="Y57" s="50"/>
      <c r="Z57" s="50"/>
      <c r="AA57" s="50"/>
      <c r="AB57" s="50"/>
      <c r="AC57" s="95"/>
    </row>
    <row r="58" spans="3:29" ht="21.6" customHeight="1" x14ac:dyDescent="0.3">
      <c r="C58" s="121" t="s">
        <v>96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</row>
    <row r="59" spans="3:29" s="2" customFormat="1" x14ac:dyDescent="0.3">
      <c r="C59" s="15"/>
      <c r="D59" s="16" t="s">
        <v>2</v>
      </c>
      <c r="E59" s="16"/>
      <c r="F59" s="16"/>
      <c r="G59" s="16"/>
      <c r="H59" s="16"/>
      <c r="I59" s="16"/>
      <c r="J59" s="16"/>
      <c r="K59" s="16"/>
      <c r="L59" s="16"/>
      <c r="M59" s="15" t="s">
        <v>23</v>
      </c>
      <c r="N59" s="16"/>
      <c r="O59" s="16"/>
      <c r="P59" s="16"/>
      <c r="Q59" s="17"/>
      <c r="R59" s="15" t="s">
        <v>24</v>
      </c>
      <c r="S59" s="16"/>
      <c r="T59" s="16"/>
      <c r="U59" s="16"/>
      <c r="V59" s="16"/>
      <c r="W59" s="17"/>
      <c r="X59" s="172" t="s">
        <v>27</v>
      </c>
      <c r="Y59" s="174"/>
      <c r="Z59" s="108" t="s">
        <v>25</v>
      </c>
      <c r="AA59" s="109"/>
      <c r="AB59" s="109"/>
      <c r="AC59" s="110"/>
    </row>
    <row r="60" spans="3:29" s="2" customFormat="1" x14ac:dyDescent="0.3">
      <c r="C60" s="169"/>
      <c r="D60" s="170"/>
      <c r="E60" s="170"/>
      <c r="F60" s="170"/>
      <c r="G60" s="170"/>
      <c r="H60" s="170"/>
      <c r="I60" s="170"/>
      <c r="J60" s="170"/>
      <c r="K60" s="170"/>
      <c r="L60" s="171"/>
      <c r="M60" s="155"/>
      <c r="N60" s="156"/>
      <c r="O60" s="156"/>
      <c r="P60" s="156"/>
      <c r="Q60" s="157"/>
      <c r="R60" s="155"/>
      <c r="S60" s="156"/>
      <c r="T60" s="156"/>
      <c r="U60" s="156"/>
      <c r="V60" s="156"/>
      <c r="W60" s="157"/>
      <c r="X60" s="155"/>
      <c r="Y60" s="157"/>
      <c r="Z60" s="211"/>
      <c r="AA60" s="212"/>
      <c r="AB60" s="212"/>
      <c r="AC60" s="213"/>
    </row>
    <row r="61" spans="3:29" s="2" customFormat="1" x14ac:dyDescent="0.3">
      <c r="C61" s="169"/>
      <c r="D61" s="170"/>
      <c r="E61" s="170"/>
      <c r="F61" s="170"/>
      <c r="G61" s="170"/>
      <c r="H61" s="170"/>
      <c r="I61" s="170"/>
      <c r="J61" s="170"/>
      <c r="K61" s="170"/>
      <c r="L61" s="171"/>
      <c r="M61" s="155"/>
      <c r="N61" s="156"/>
      <c r="O61" s="156"/>
      <c r="P61" s="156"/>
      <c r="Q61" s="157"/>
      <c r="R61" s="155"/>
      <c r="S61" s="156"/>
      <c r="T61" s="156"/>
      <c r="U61" s="156"/>
      <c r="V61" s="156"/>
      <c r="W61" s="157"/>
      <c r="X61" s="155"/>
      <c r="Y61" s="157"/>
      <c r="Z61" s="214"/>
      <c r="AA61" s="212"/>
      <c r="AB61" s="212"/>
      <c r="AC61" s="213"/>
    </row>
    <row r="62" spans="3:29" s="2" customFormat="1" x14ac:dyDescent="0.3">
      <c r="C62" s="169"/>
      <c r="D62" s="170"/>
      <c r="E62" s="170"/>
      <c r="F62" s="170"/>
      <c r="G62" s="170"/>
      <c r="H62" s="170"/>
      <c r="I62" s="170"/>
      <c r="J62" s="170"/>
      <c r="K62" s="170"/>
      <c r="L62" s="171"/>
      <c r="M62" s="155"/>
      <c r="N62" s="156"/>
      <c r="O62" s="156"/>
      <c r="P62" s="156"/>
      <c r="Q62" s="157"/>
      <c r="R62" s="155"/>
      <c r="S62" s="156"/>
      <c r="T62" s="156"/>
      <c r="U62" s="156"/>
      <c r="V62" s="156"/>
      <c r="W62" s="157"/>
      <c r="X62" s="155"/>
      <c r="Y62" s="157"/>
      <c r="Z62" s="214"/>
      <c r="AA62" s="212"/>
      <c r="AB62" s="212"/>
      <c r="AC62" s="213"/>
    </row>
    <row r="63" spans="3:29" s="2" customFormat="1" x14ac:dyDescent="0.3">
      <c r="C63" s="169"/>
      <c r="D63" s="170"/>
      <c r="E63" s="170"/>
      <c r="F63" s="170"/>
      <c r="G63" s="170"/>
      <c r="H63" s="170"/>
      <c r="I63" s="170"/>
      <c r="J63" s="170"/>
      <c r="K63" s="170"/>
      <c r="L63" s="171"/>
      <c r="M63" s="155"/>
      <c r="N63" s="156"/>
      <c r="O63" s="156"/>
      <c r="P63" s="156"/>
      <c r="Q63" s="157"/>
      <c r="R63" s="155"/>
      <c r="S63" s="156"/>
      <c r="T63" s="156"/>
      <c r="U63" s="156"/>
      <c r="V63" s="156"/>
      <c r="W63" s="157"/>
      <c r="X63" s="155"/>
      <c r="Y63" s="157"/>
      <c r="Z63" s="214"/>
      <c r="AA63" s="212"/>
      <c r="AB63" s="212"/>
      <c r="AC63" s="213"/>
    </row>
    <row r="64" spans="3:29" s="2" customFormat="1" x14ac:dyDescent="0.3">
      <c r="C64" s="169"/>
      <c r="D64" s="170"/>
      <c r="E64" s="170"/>
      <c r="F64" s="170"/>
      <c r="G64" s="170"/>
      <c r="H64" s="170"/>
      <c r="I64" s="170"/>
      <c r="J64" s="170"/>
      <c r="K64" s="170"/>
      <c r="L64" s="171"/>
      <c r="M64" s="155"/>
      <c r="N64" s="156"/>
      <c r="O64" s="156"/>
      <c r="P64" s="156"/>
      <c r="Q64" s="157"/>
      <c r="R64" s="155"/>
      <c r="S64" s="156"/>
      <c r="T64" s="156"/>
      <c r="U64" s="156"/>
      <c r="V64" s="156"/>
      <c r="W64" s="157"/>
      <c r="X64" s="155"/>
      <c r="Y64" s="157"/>
      <c r="Z64" s="211"/>
      <c r="AA64" s="212"/>
      <c r="AB64" s="212"/>
      <c r="AC64" s="213"/>
    </row>
    <row r="65" spans="3:29" s="2" customFormat="1" x14ac:dyDescent="0.3">
      <c r="C65" s="169"/>
      <c r="D65" s="170"/>
      <c r="E65" s="170"/>
      <c r="F65" s="170"/>
      <c r="G65" s="170"/>
      <c r="H65" s="170"/>
      <c r="I65" s="170"/>
      <c r="J65" s="170"/>
      <c r="K65" s="170"/>
      <c r="L65" s="171"/>
      <c r="M65" s="155"/>
      <c r="N65" s="156"/>
      <c r="O65" s="156"/>
      <c r="P65" s="156"/>
      <c r="Q65" s="157"/>
      <c r="R65" s="155"/>
      <c r="S65" s="156"/>
      <c r="T65" s="156"/>
      <c r="U65" s="156"/>
      <c r="V65" s="156"/>
      <c r="W65" s="157"/>
      <c r="X65" s="155"/>
      <c r="Y65" s="157"/>
      <c r="Z65" s="214"/>
      <c r="AA65" s="212"/>
      <c r="AB65" s="212"/>
      <c r="AC65" s="213"/>
    </row>
    <row r="66" spans="3:29" s="2" customFormat="1" x14ac:dyDescent="0.3">
      <c r="C66" s="169"/>
      <c r="D66" s="170"/>
      <c r="E66" s="170"/>
      <c r="F66" s="170"/>
      <c r="G66" s="170"/>
      <c r="H66" s="170"/>
      <c r="I66" s="170"/>
      <c r="J66" s="170"/>
      <c r="K66" s="170"/>
      <c r="L66" s="171"/>
      <c r="M66" s="155"/>
      <c r="N66" s="156"/>
      <c r="O66" s="156"/>
      <c r="P66" s="156"/>
      <c r="Q66" s="157"/>
      <c r="R66" s="155"/>
      <c r="S66" s="156"/>
      <c r="T66" s="156"/>
      <c r="U66" s="156"/>
      <c r="V66" s="156"/>
      <c r="W66" s="157"/>
      <c r="X66" s="155"/>
      <c r="Y66" s="157"/>
      <c r="Z66" s="214"/>
      <c r="AA66" s="212"/>
      <c r="AB66" s="212"/>
      <c r="AC66" s="213"/>
    </row>
    <row r="67" spans="3:29" s="2" customFormat="1" x14ac:dyDescent="0.3">
      <c r="C67" s="169"/>
      <c r="D67" s="170"/>
      <c r="E67" s="170"/>
      <c r="F67" s="170"/>
      <c r="G67" s="170"/>
      <c r="H67" s="170"/>
      <c r="I67" s="170"/>
      <c r="J67" s="170"/>
      <c r="K67" s="170"/>
      <c r="L67" s="171"/>
      <c r="M67" s="155"/>
      <c r="N67" s="156"/>
      <c r="O67" s="156"/>
      <c r="P67" s="156"/>
      <c r="Q67" s="157"/>
      <c r="R67" s="155"/>
      <c r="S67" s="156"/>
      <c r="T67" s="156"/>
      <c r="U67" s="156"/>
      <c r="V67" s="156"/>
      <c r="W67" s="157"/>
      <c r="X67" s="155"/>
      <c r="Y67" s="157"/>
      <c r="Z67" s="214"/>
      <c r="AA67" s="212"/>
      <c r="AB67" s="212"/>
      <c r="AC67" s="213"/>
    </row>
    <row r="68" spans="3:29" s="2" customFormat="1" x14ac:dyDescent="0.3">
      <c r="T68" s="208" t="s">
        <v>26</v>
      </c>
      <c r="U68" s="208"/>
      <c r="V68" s="208"/>
      <c r="W68" s="208"/>
      <c r="X68" s="208"/>
      <c r="Y68" s="209"/>
      <c r="Z68" s="271">
        <f>SUM(Z60:AC67)</f>
        <v>0</v>
      </c>
      <c r="AA68" s="272"/>
      <c r="AB68" s="272"/>
      <c r="AC68" s="273"/>
    </row>
    <row r="69" spans="3:29" s="2" customFormat="1" ht="18" x14ac:dyDescent="0.3">
      <c r="C69" s="121" t="s">
        <v>43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</row>
    <row r="70" spans="3:29" s="2" customFormat="1" ht="13.95" customHeight="1" x14ac:dyDescent="0.3">
      <c r="C70" s="158" t="s">
        <v>29</v>
      </c>
      <c r="D70" s="159"/>
      <c r="E70" s="159"/>
      <c r="F70" s="159"/>
      <c r="G70" s="159"/>
      <c r="H70" s="159"/>
      <c r="I70" s="108" t="s">
        <v>35</v>
      </c>
      <c r="J70" s="109"/>
      <c r="K70" s="109"/>
      <c r="L70" s="109"/>
      <c r="M70" s="109"/>
      <c r="N70" s="109"/>
      <c r="O70" s="110"/>
      <c r="P70" s="108" t="s">
        <v>31</v>
      </c>
      <c r="Q70" s="109"/>
      <c r="R70" s="109"/>
      <c r="S70" s="109"/>
      <c r="T70" s="109"/>
      <c r="U70" s="109"/>
      <c r="V70" s="110"/>
      <c r="W70" s="108" t="s">
        <v>32</v>
      </c>
      <c r="X70" s="109"/>
      <c r="Y70" s="109"/>
      <c r="Z70" s="109"/>
      <c r="AA70" s="109"/>
      <c r="AB70" s="109"/>
      <c r="AC70" s="110"/>
    </row>
    <row r="71" spans="3:29" s="2" customFormat="1" ht="18" customHeight="1" x14ac:dyDescent="0.3">
      <c r="C71" s="160"/>
      <c r="D71" s="161"/>
      <c r="E71" s="161"/>
      <c r="F71" s="161"/>
      <c r="G71" s="161"/>
      <c r="H71" s="161"/>
      <c r="I71" s="166">
        <f>Z68</f>
        <v>0</v>
      </c>
      <c r="J71" s="167"/>
      <c r="K71" s="167"/>
      <c r="L71" s="167"/>
      <c r="M71" s="167"/>
      <c r="N71" s="167"/>
      <c r="O71" s="168"/>
      <c r="P71" s="198"/>
      <c r="Q71" s="199"/>
      <c r="R71" s="199"/>
      <c r="S71" s="199"/>
      <c r="T71" s="199"/>
      <c r="U71" s="199"/>
      <c r="V71" s="200"/>
      <c r="W71" s="198"/>
      <c r="X71" s="199"/>
      <c r="Y71" s="199"/>
      <c r="Z71" s="199"/>
      <c r="AA71" s="199"/>
      <c r="AB71" s="199"/>
      <c r="AC71" s="200"/>
    </row>
    <row r="72" spans="3:29" s="2" customFormat="1" ht="13.95" customHeight="1" x14ac:dyDescent="0.3">
      <c r="C72" s="162" t="s">
        <v>30</v>
      </c>
      <c r="D72" s="163"/>
      <c r="E72" s="163"/>
      <c r="F72" s="163"/>
      <c r="G72" s="163"/>
      <c r="H72" s="163"/>
      <c r="I72" s="172" t="s">
        <v>28</v>
      </c>
      <c r="J72" s="173"/>
      <c r="K72" s="173"/>
      <c r="L72" s="173"/>
      <c r="M72" s="173"/>
      <c r="N72" s="173"/>
      <c r="O72" s="174"/>
      <c r="P72" s="172" t="s">
        <v>34</v>
      </c>
      <c r="Q72" s="173"/>
      <c r="R72" s="173"/>
      <c r="S72" s="173"/>
      <c r="T72" s="173"/>
      <c r="U72" s="173"/>
      <c r="V72" s="174"/>
      <c r="W72" s="149" t="s">
        <v>33</v>
      </c>
      <c r="X72" s="150"/>
      <c r="Y72" s="150"/>
      <c r="Z72" s="150"/>
      <c r="AA72" s="150"/>
      <c r="AB72" s="150"/>
      <c r="AC72" s="151"/>
    </row>
    <row r="73" spans="3:29" s="2" customFormat="1" ht="18" customHeight="1" x14ac:dyDescent="0.3">
      <c r="C73" s="164"/>
      <c r="D73" s="165"/>
      <c r="E73" s="165"/>
      <c r="F73" s="165"/>
      <c r="G73" s="165"/>
      <c r="H73" s="165"/>
      <c r="I73" s="198"/>
      <c r="J73" s="199"/>
      <c r="K73" s="199"/>
      <c r="L73" s="199"/>
      <c r="M73" s="199"/>
      <c r="N73" s="199"/>
      <c r="O73" s="200"/>
      <c r="P73" s="198"/>
      <c r="Q73" s="199"/>
      <c r="R73" s="199"/>
      <c r="S73" s="199"/>
      <c r="T73" s="199"/>
      <c r="U73" s="199"/>
      <c r="V73" s="200"/>
      <c r="W73" s="201">
        <f>I71+P71+W71+I73+P73</f>
        <v>0</v>
      </c>
      <c r="X73" s="202"/>
      <c r="Y73" s="202"/>
      <c r="Z73" s="202"/>
      <c r="AA73" s="202"/>
      <c r="AB73" s="202"/>
      <c r="AC73" s="203"/>
    </row>
    <row r="74" spans="3:29" s="2" customFormat="1" ht="7.2" customHeight="1" x14ac:dyDescent="0.3"/>
    <row r="75" spans="3:29" s="2" customFormat="1" ht="18" customHeight="1" x14ac:dyDescent="0.3">
      <c r="C75" s="149" t="s">
        <v>36</v>
      </c>
      <c r="D75" s="150"/>
      <c r="E75" s="150"/>
      <c r="F75" s="150"/>
      <c r="G75" s="150"/>
      <c r="H75" s="151"/>
      <c r="I75" s="152" t="s">
        <v>37</v>
      </c>
      <c r="J75" s="153"/>
      <c r="K75" s="153"/>
      <c r="L75" s="153"/>
      <c r="M75" s="153"/>
      <c r="N75" s="154"/>
      <c r="O75" s="100"/>
      <c r="P75" s="152" t="s">
        <v>38</v>
      </c>
      <c r="Q75" s="153"/>
      <c r="R75" s="153"/>
      <c r="S75" s="153"/>
      <c r="T75" s="153"/>
      <c r="U75" s="154"/>
      <c r="V75" s="100"/>
      <c r="W75" s="152" t="s">
        <v>39</v>
      </c>
      <c r="X75" s="153"/>
      <c r="Y75" s="153"/>
      <c r="Z75" s="153"/>
      <c r="AA75" s="153"/>
      <c r="AB75" s="154"/>
      <c r="AC75" s="100"/>
    </row>
    <row r="76" spans="3:29" s="2" customFormat="1" ht="7.2" customHeight="1" x14ac:dyDescent="0.3"/>
    <row r="77" spans="3:29" s="2" customFormat="1" ht="18" customHeight="1" x14ac:dyDescent="0.3">
      <c r="C77" s="207" t="s">
        <v>40</v>
      </c>
      <c r="D77" s="207"/>
      <c r="E77" s="207"/>
      <c r="F77" s="207"/>
      <c r="G77" s="207"/>
      <c r="H77" s="207"/>
      <c r="I77" s="207"/>
      <c r="J77" s="207"/>
      <c r="K77" s="207"/>
      <c r="L77" s="77"/>
      <c r="N77" s="149" t="s">
        <v>98</v>
      </c>
      <c r="O77" s="150"/>
      <c r="P77" s="150"/>
      <c r="Q77" s="150"/>
      <c r="R77" s="210" t="s">
        <v>46</v>
      </c>
      <c r="S77" s="210"/>
      <c r="T77" s="210"/>
      <c r="U77" s="150" t="s">
        <v>41</v>
      </c>
      <c r="V77" s="150"/>
      <c r="W77" s="150"/>
      <c r="X77" s="151"/>
      <c r="Y77" s="149" t="s">
        <v>42</v>
      </c>
      <c r="Z77" s="150"/>
      <c r="AA77" s="150"/>
      <c r="AB77" s="150"/>
      <c r="AC77" s="151"/>
    </row>
    <row r="78" spans="3:29" s="2" customFormat="1" x14ac:dyDescent="0.3">
      <c r="N78" s="204"/>
      <c r="O78" s="205"/>
      <c r="P78" s="205"/>
      <c r="Q78" s="205"/>
      <c r="R78" s="197"/>
      <c r="S78" s="197"/>
      <c r="T78" s="197"/>
      <c r="U78" s="205"/>
      <c r="V78" s="205"/>
      <c r="W78" s="205"/>
      <c r="X78" s="206"/>
      <c r="Y78" s="204"/>
      <c r="Z78" s="205"/>
      <c r="AA78" s="205"/>
      <c r="AB78" s="205"/>
      <c r="AC78" s="206"/>
    </row>
    <row r="79" spans="3:29" s="2" customFormat="1" x14ac:dyDescent="0.3">
      <c r="N79" s="204"/>
      <c r="O79" s="205"/>
      <c r="P79" s="205"/>
      <c r="Q79" s="205"/>
      <c r="R79" s="197"/>
      <c r="S79" s="197"/>
      <c r="T79" s="197"/>
      <c r="U79" s="205"/>
      <c r="V79" s="205"/>
      <c r="W79" s="205"/>
      <c r="X79" s="206"/>
      <c r="Y79" s="204"/>
      <c r="Z79" s="205"/>
      <c r="AA79" s="205"/>
      <c r="AB79" s="205"/>
      <c r="AC79" s="206"/>
    </row>
    <row r="80" spans="3:29" s="2" customFormat="1" x14ac:dyDescent="0.3">
      <c r="N80" s="204"/>
      <c r="O80" s="205"/>
      <c r="P80" s="205"/>
      <c r="Q80" s="205"/>
      <c r="R80" s="197"/>
      <c r="S80" s="197"/>
      <c r="T80" s="197"/>
      <c r="U80" s="205"/>
      <c r="V80" s="205"/>
      <c r="W80" s="205"/>
      <c r="X80" s="206"/>
      <c r="Y80" s="204"/>
      <c r="Z80" s="205"/>
      <c r="AA80" s="205"/>
      <c r="AB80" s="205"/>
      <c r="AC80" s="206"/>
    </row>
    <row r="81" spans="3:29" s="2" customFormat="1" ht="9" customHeight="1" x14ac:dyDescent="0.3"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</row>
    <row r="82" spans="3:29" s="2" customFormat="1" ht="18.600000000000001" thickBot="1" x14ac:dyDescent="0.35">
      <c r="C82" s="121" t="s">
        <v>97</v>
      </c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</row>
    <row r="83" spans="3:29" s="2" customFormat="1" x14ac:dyDescent="0.3">
      <c r="C83" s="284" t="s">
        <v>101</v>
      </c>
      <c r="D83" s="285"/>
      <c r="E83" s="285"/>
      <c r="F83" s="285"/>
      <c r="G83" s="285"/>
      <c r="H83" s="276"/>
      <c r="I83" s="276"/>
      <c r="J83" s="276"/>
      <c r="K83" s="277"/>
      <c r="L83" s="284" t="s">
        <v>111</v>
      </c>
      <c r="M83" s="285"/>
      <c r="N83" s="285"/>
      <c r="O83" s="285"/>
      <c r="P83" s="285"/>
      <c r="Q83" s="276"/>
      <c r="R83" s="276"/>
      <c r="S83" s="276"/>
      <c r="T83" s="277"/>
      <c r="U83" s="282" t="s">
        <v>128</v>
      </c>
      <c r="V83" s="283"/>
      <c r="W83" s="283"/>
      <c r="X83" s="283"/>
      <c r="Y83" s="283"/>
      <c r="Z83" s="276"/>
      <c r="AA83" s="276"/>
      <c r="AB83" s="276"/>
      <c r="AC83" s="277"/>
    </row>
    <row r="84" spans="3:29" s="2" customFormat="1" x14ac:dyDescent="0.3">
      <c r="C84" s="286" t="s">
        <v>102</v>
      </c>
      <c r="D84" s="287"/>
      <c r="E84" s="287"/>
      <c r="F84" s="287"/>
      <c r="G84" s="287"/>
      <c r="H84" s="278"/>
      <c r="I84" s="278"/>
      <c r="J84" s="278"/>
      <c r="K84" s="279"/>
      <c r="L84" s="286" t="s">
        <v>106</v>
      </c>
      <c r="M84" s="287"/>
      <c r="N84" s="287"/>
      <c r="O84" s="287"/>
      <c r="P84" s="287"/>
      <c r="Q84" s="278"/>
      <c r="R84" s="278"/>
      <c r="S84" s="278"/>
      <c r="T84" s="279"/>
      <c r="U84" s="290" t="s">
        <v>112</v>
      </c>
      <c r="V84" s="291"/>
      <c r="W84" s="291"/>
      <c r="X84" s="291"/>
      <c r="Y84" s="291"/>
      <c r="Z84" s="278"/>
      <c r="AA84" s="278"/>
      <c r="AB84" s="278"/>
      <c r="AC84" s="279"/>
    </row>
    <row r="85" spans="3:29" s="2" customFormat="1" x14ac:dyDescent="0.3">
      <c r="C85" s="286" t="s">
        <v>103</v>
      </c>
      <c r="D85" s="287"/>
      <c r="E85" s="287"/>
      <c r="F85" s="287"/>
      <c r="G85" s="287"/>
      <c r="H85" s="278"/>
      <c r="I85" s="278"/>
      <c r="J85" s="278"/>
      <c r="K85" s="279"/>
      <c r="L85" s="286" t="s">
        <v>107</v>
      </c>
      <c r="M85" s="287"/>
      <c r="N85" s="287"/>
      <c r="O85" s="287"/>
      <c r="P85" s="287"/>
      <c r="Q85" s="278"/>
      <c r="R85" s="278"/>
      <c r="S85" s="278"/>
      <c r="T85" s="279"/>
      <c r="U85" s="290" t="s">
        <v>100</v>
      </c>
      <c r="V85" s="291"/>
      <c r="W85" s="291"/>
      <c r="X85" s="291"/>
      <c r="Y85" s="291"/>
      <c r="Z85" s="278"/>
      <c r="AA85" s="278"/>
      <c r="AB85" s="278"/>
      <c r="AC85" s="279"/>
    </row>
    <row r="86" spans="3:29" s="2" customFormat="1" x14ac:dyDescent="0.3">
      <c r="C86" s="286" t="s">
        <v>104</v>
      </c>
      <c r="D86" s="287"/>
      <c r="E86" s="287"/>
      <c r="F86" s="287"/>
      <c r="G86" s="287"/>
      <c r="H86" s="278"/>
      <c r="I86" s="278"/>
      <c r="J86" s="278"/>
      <c r="K86" s="279"/>
      <c r="L86" s="286" t="s">
        <v>99</v>
      </c>
      <c r="M86" s="287"/>
      <c r="N86" s="287"/>
      <c r="O86" s="287"/>
      <c r="P86" s="287"/>
      <c r="Q86" s="278"/>
      <c r="R86" s="278"/>
      <c r="S86" s="278"/>
      <c r="T86" s="279"/>
      <c r="U86" s="292"/>
      <c r="V86" s="293"/>
      <c r="W86" s="293"/>
      <c r="X86" s="293"/>
      <c r="Y86" s="293"/>
      <c r="Z86" s="278"/>
      <c r="AA86" s="278"/>
      <c r="AB86" s="278"/>
      <c r="AC86" s="279"/>
    </row>
    <row r="87" spans="3:29" s="2" customFormat="1" x14ac:dyDescent="0.3">
      <c r="C87" s="286" t="s">
        <v>105</v>
      </c>
      <c r="D87" s="287"/>
      <c r="E87" s="287"/>
      <c r="F87" s="287"/>
      <c r="G87" s="287"/>
      <c r="H87" s="278"/>
      <c r="I87" s="278"/>
      <c r="J87" s="278"/>
      <c r="K87" s="279"/>
      <c r="L87" s="286" t="s">
        <v>108</v>
      </c>
      <c r="M87" s="287"/>
      <c r="N87" s="287"/>
      <c r="O87" s="287"/>
      <c r="P87" s="287"/>
      <c r="Q87" s="278"/>
      <c r="R87" s="278"/>
      <c r="S87" s="278"/>
      <c r="T87" s="279"/>
      <c r="U87" s="292"/>
      <c r="V87" s="293"/>
      <c r="W87" s="293"/>
      <c r="X87" s="293"/>
      <c r="Y87" s="293"/>
      <c r="Z87" s="278"/>
      <c r="AA87" s="278"/>
      <c r="AB87" s="278"/>
      <c r="AC87" s="279"/>
    </row>
    <row r="88" spans="3:29" s="2" customFormat="1" ht="15" thickBot="1" x14ac:dyDescent="0.35">
      <c r="C88" s="288" t="s">
        <v>110</v>
      </c>
      <c r="D88" s="289"/>
      <c r="E88" s="289"/>
      <c r="F88" s="289"/>
      <c r="G88" s="289"/>
      <c r="H88" s="280"/>
      <c r="I88" s="280"/>
      <c r="J88" s="280"/>
      <c r="K88" s="281"/>
      <c r="L88" s="288" t="s">
        <v>109</v>
      </c>
      <c r="M88" s="289"/>
      <c r="N88" s="289"/>
      <c r="O88" s="289"/>
      <c r="P88" s="289"/>
      <c r="Q88" s="280"/>
      <c r="R88" s="280"/>
      <c r="S88" s="280"/>
      <c r="T88" s="281"/>
      <c r="U88" s="294"/>
      <c r="V88" s="295"/>
      <c r="W88" s="295"/>
      <c r="X88" s="295"/>
      <c r="Y88" s="295"/>
      <c r="Z88" s="280"/>
      <c r="AA88" s="280"/>
      <c r="AB88" s="280"/>
      <c r="AC88" s="281"/>
    </row>
    <row r="89" spans="3:29" s="2" customFormat="1" ht="7.2" customHeight="1" x14ac:dyDescent="0.3"/>
    <row r="90" spans="3:29" s="2" customFormat="1" ht="15.6" x14ac:dyDescent="0.3">
      <c r="X90" s="18" t="s">
        <v>44</v>
      </c>
      <c r="Y90" s="176">
        <f>SUM(H83:K88,Q83:T88,Z83:AC88)</f>
        <v>0</v>
      </c>
      <c r="Z90" s="177"/>
      <c r="AA90" s="177"/>
      <c r="AB90" s="177"/>
      <c r="AC90" s="178"/>
    </row>
    <row r="91" spans="3:29" s="2" customFormat="1" ht="13.8" customHeight="1" x14ac:dyDescent="0.3">
      <c r="X91" s="18"/>
      <c r="Y91" s="89"/>
      <c r="Z91" s="89"/>
      <c r="AA91" s="89"/>
      <c r="AB91" s="89"/>
      <c r="AC91" s="89"/>
    </row>
    <row r="92" spans="3:29" s="2" customFormat="1" ht="13.8" customHeight="1" x14ac:dyDescent="0.3">
      <c r="X92" s="18"/>
      <c r="Y92" s="89"/>
      <c r="Z92" s="89"/>
      <c r="AA92" s="89"/>
      <c r="AB92" s="89"/>
      <c r="AC92" s="89"/>
    </row>
    <row r="93" spans="3:29" s="2" customFormat="1" ht="15" customHeight="1" x14ac:dyDescent="0.3">
      <c r="C93" s="188" t="s">
        <v>183</v>
      </c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90"/>
    </row>
    <row r="94" spans="3:29" s="2" customFormat="1" ht="15" customHeight="1" x14ac:dyDescent="0.3">
      <c r="C94" s="191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3"/>
    </row>
    <row r="95" spans="3:29" s="2" customFormat="1" ht="15" customHeight="1" x14ac:dyDescent="0.3">
      <c r="C95" s="194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6"/>
    </row>
    <row r="96" spans="3:29" s="2" customFormat="1" ht="6" customHeight="1" thickBot="1" x14ac:dyDescent="0.35"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</row>
    <row r="97" spans="3:29" s="2" customFormat="1" ht="18.600000000000001" thickBot="1" x14ac:dyDescent="0.4">
      <c r="N97" s="2" t="s">
        <v>140</v>
      </c>
      <c r="R97" s="97"/>
      <c r="S97" s="91" t="s">
        <v>138</v>
      </c>
      <c r="T97" s="90"/>
      <c r="V97" s="98"/>
      <c r="W97" s="91" t="s">
        <v>139</v>
      </c>
      <c r="X97" s="90"/>
      <c r="Y97" s="89"/>
      <c r="Z97" s="89"/>
      <c r="AA97" s="89"/>
      <c r="AB97" s="89"/>
      <c r="AC97" s="89"/>
    </row>
    <row r="98" spans="3:29" s="2" customFormat="1" ht="9.6" customHeight="1" x14ac:dyDescent="0.35">
      <c r="R98" s="93"/>
      <c r="S98" s="94"/>
      <c r="T98" s="90"/>
      <c r="V98" s="95"/>
      <c r="W98" s="94"/>
      <c r="X98" s="90"/>
      <c r="Y98" s="89"/>
      <c r="Z98" s="89"/>
      <c r="AA98" s="89"/>
      <c r="AB98" s="89"/>
      <c r="AC98" s="89"/>
    </row>
    <row r="99" spans="3:29" s="2" customFormat="1" ht="9.6" customHeight="1" x14ac:dyDescent="0.3"/>
    <row r="100" spans="3:29" s="2" customFormat="1" ht="18.600000000000001" customHeight="1" x14ac:dyDescent="0.3">
      <c r="C100" s="187" t="s">
        <v>154</v>
      </c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</row>
    <row r="101" spans="3:29" s="2" customFormat="1" ht="18.600000000000001" customHeight="1" x14ac:dyDescent="0.3"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</row>
    <row r="102" spans="3:29" s="2" customFormat="1" ht="18.600000000000001" customHeight="1" x14ac:dyDescent="0.3"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</row>
    <row r="103" spans="3:29" s="2" customFormat="1" ht="18.600000000000001" customHeight="1" x14ac:dyDescent="0.3"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</row>
    <row r="104" spans="3:29" s="2" customFormat="1" x14ac:dyDescent="0.3"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</row>
    <row r="105" spans="3:29" s="2" customFormat="1" ht="12.6" customHeight="1" x14ac:dyDescent="0.3"/>
    <row r="106" spans="3:29" s="2" customFormat="1" ht="12.6" customHeight="1" x14ac:dyDescent="0.3"/>
    <row r="107" spans="3:29" s="2" customFormat="1" ht="12.6" customHeight="1" x14ac:dyDescent="0.3"/>
    <row r="108" spans="3:29" s="2" customFormat="1" ht="12.6" customHeight="1" x14ac:dyDescent="0.3"/>
    <row r="109" spans="3:29" s="2" customFormat="1" ht="16.2" customHeight="1" x14ac:dyDescent="0.3">
      <c r="T109" s="175" t="s">
        <v>47</v>
      </c>
      <c r="U109" s="175"/>
      <c r="V109" s="175"/>
      <c r="W109" s="175"/>
      <c r="X109" s="175"/>
      <c r="Y109" s="175"/>
      <c r="Z109" s="175"/>
      <c r="AA109" s="175"/>
    </row>
    <row r="110" spans="3:29" s="2" customFormat="1" ht="18" x14ac:dyDescent="0.3">
      <c r="C110" s="121" t="s">
        <v>113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</row>
    <row r="111" spans="3:29" s="2" customFormat="1" ht="19.95" customHeight="1" x14ac:dyDescent="0.3">
      <c r="C111" s="180" t="s">
        <v>131</v>
      </c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2"/>
    </row>
    <row r="112" spans="3:29" s="2" customFormat="1" x14ac:dyDescent="0.3">
      <c r="C112" s="183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5"/>
    </row>
    <row r="113" spans="3:29" s="2" customFormat="1" ht="13.2" customHeight="1" x14ac:dyDescent="0.3">
      <c r="C113" s="2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19"/>
      <c r="U113" s="19"/>
      <c r="V113" s="19"/>
      <c r="W113" s="19"/>
      <c r="X113" s="19"/>
      <c r="Y113" s="19"/>
      <c r="Z113" s="19"/>
      <c r="AA113" s="19"/>
      <c r="AB113" s="21"/>
      <c r="AC113" s="22"/>
    </row>
    <row r="114" spans="3:29" s="2" customFormat="1" ht="13.2" customHeight="1" x14ac:dyDescent="0.3">
      <c r="C114" s="20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19"/>
      <c r="AB114" s="21"/>
      <c r="AC114" s="22"/>
    </row>
    <row r="115" spans="3:29" s="2" customFormat="1" x14ac:dyDescent="0.3">
      <c r="C115" s="20"/>
      <c r="D115" s="21"/>
      <c r="E115" s="21"/>
      <c r="F115" s="175" t="s">
        <v>129</v>
      </c>
      <c r="G115" s="175"/>
      <c r="H115" s="175"/>
      <c r="I115" s="175"/>
      <c r="J115" s="175"/>
      <c r="K115" s="175"/>
      <c r="L115" s="175"/>
      <c r="M115" s="175"/>
      <c r="N115" s="21"/>
      <c r="O115" s="21"/>
      <c r="P115" s="21"/>
      <c r="Q115" s="21"/>
      <c r="R115" s="21"/>
      <c r="S115" s="175" t="s">
        <v>130</v>
      </c>
      <c r="T115" s="175"/>
      <c r="U115" s="175"/>
      <c r="V115" s="175"/>
      <c r="W115" s="175"/>
      <c r="X115" s="175"/>
      <c r="Y115" s="175"/>
      <c r="Z115" s="175"/>
      <c r="AA115" s="19"/>
      <c r="AB115" s="21"/>
      <c r="AC115" s="22"/>
    </row>
    <row r="116" spans="3:29" s="2" customFormat="1" ht="16.95" customHeight="1" x14ac:dyDescent="0.3">
      <c r="C116" s="20"/>
      <c r="D116" s="21"/>
      <c r="E116" s="21"/>
      <c r="F116" s="23" t="s">
        <v>48</v>
      </c>
      <c r="G116" s="19"/>
      <c r="H116" s="19"/>
      <c r="I116" s="24"/>
      <c r="J116" s="24"/>
      <c r="K116" s="24"/>
      <c r="L116" s="24"/>
      <c r="M116" s="24"/>
      <c r="N116" s="21"/>
      <c r="O116" s="21"/>
      <c r="P116" s="21"/>
      <c r="Q116" s="21"/>
      <c r="R116" s="21"/>
      <c r="S116" s="23" t="s">
        <v>48</v>
      </c>
      <c r="T116" s="19"/>
      <c r="U116" s="19"/>
      <c r="V116" s="24"/>
      <c r="W116" s="24"/>
      <c r="X116" s="24"/>
      <c r="Y116" s="24"/>
      <c r="Z116" s="24"/>
      <c r="AA116" s="19"/>
      <c r="AB116" s="21"/>
      <c r="AC116" s="22"/>
    </row>
    <row r="117" spans="3:29" s="2" customFormat="1" ht="9" customHeight="1" x14ac:dyDescent="0.3"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4"/>
      <c r="U117" s="24"/>
      <c r="V117" s="24"/>
      <c r="W117" s="24"/>
      <c r="X117" s="24"/>
      <c r="Y117" s="24"/>
      <c r="Z117" s="24"/>
      <c r="AA117" s="24"/>
      <c r="AB117" s="26"/>
      <c r="AC117" s="27"/>
    </row>
    <row r="118" spans="3:29" s="2" customFormat="1" ht="3" customHeight="1" x14ac:dyDescent="0.3">
      <c r="T118" s="19"/>
      <c r="U118" s="19"/>
      <c r="V118" s="19"/>
      <c r="W118" s="19"/>
      <c r="X118" s="19"/>
      <c r="Y118" s="19"/>
      <c r="Z118" s="19"/>
      <c r="AA118" s="19"/>
    </row>
    <row r="119" spans="3:29" s="2" customFormat="1" ht="18" x14ac:dyDescent="0.3">
      <c r="C119" s="121" t="s">
        <v>135</v>
      </c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</row>
    <row r="120" spans="3:29" s="2" customFormat="1" ht="19.95" customHeight="1" x14ac:dyDescent="0.3">
      <c r="C120" s="180" t="s">
        <v>155</v>
      </c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2"/>
    </row>
    <row r="121" spans="3:29" s="2" customFormat="1" x14ac:dyDescent="0.3">
      <c r="C121" s="183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5"/>
    </row>
    <row r="122" spans="3:29" s="2" customFormat="1" ht="13.95" customHeight="1" x14ac:dyDescent="0.3">
      <c r="C122" s="183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5"/>
    </row>
    <row r="123" spans="3:29" s="2" customFormat="1" x14ac:dyDescent="0.3">
      <c r="C123" s="20"/>
      <c r="D123" s="21"/>
      <c r="E123" s="21"/>
      <c r="F123" s="179"/>
      <c r="G123" s="179"/>
      <c r="H123" s="179"/>
      <c r="I123" s="179"/>
      <c r="J123" s="179"/>
      <c r="K123" s="179"/>
      <c r="L123" s="179"/>
      <c r="M123" s="179"/>
      <c r="N123" s="21"/>
      <c r="O123" s="21"/>
      <c r="P123" s="21"/>
      <c r="Q123" s="21"/>
      <c r="R123" s="21"/>
      <c r="AA123" s="19"/>
      <c r="AB123" s="21"/>
      <c r="AC123" s="22"/>
    </row>
    <row r="124" spans="3:29" s="2" customFormat="1" ht="16.95" customHeight="1" x14ac:dyDescent="0.3">
      <c r="C124" s="20"/>
      <c r="D124" s="21"/>
      <c r="E124" s="21"/>
      <c r="F124" s="23"/>
      <c r="G124" s="19"/>
      <c r="H124" s="19"/>
      <c r="I124" s="23" t="s">
        <v>48</v>
      </c>
      <c r="J124" s="19"/>
      <c r="K124" s="19"/>
      <c r="L124" s="24"/>
      <c r="M124" s="24"/>
      <c r="N124" s="24"/>
      <c r="O124" s="24"/>
      <c r="P124" s="24"/>
      <c r="Q124" s="21"/>
      <c r="R124" s="21"/>
      <c r="S124" s="175" t="s">
        <v>134</v>
      </c>
      <c r="T124" s="175"/>
      <c r="U124" s="175"/>
      <c r="V124" s="175"/>
      <c r="W124" s="175"/>
      <c r="X124" s="175"/>
      <c r="Y124" s="175"/>
      <c r="Z124" s="175"/>
      <c r="AA124" s="19"/>
      <c r="AB124" s="21"/>
      <c r="AC124" s="22"/>
    </row>
    <row r="125" spans="3:29" s="2" customFormat="1" ht="9" customHeight="1" x14ac:dyDescent="0.3"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4"/>
      <c r="U125" s="24"/>
      <c r="V125" s="24"/>
      <c r="W125" s="24"/>
      <c r="X125" s="24"/>
      <c r="Y125" s="24"/>
      <c r="Z125" s="24"/>
      <c r="AA125" s="24"/>
      <c r="AB125" s="26"/>
      <c r="AC125" s="27"/>
    </row>
    <row r="126" spans="3:29" s="2" customFormat="1" ht="3.6" customHeight="1" x14ac:dyDescent="0.3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</row>
    <row r="127" spans="3:29" s="2" customFormat="1" ht="13.95" customHeight="1" x14ac:dyDescent="0.3">
      <c r="C127" s="40" t="s">
        <v>136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28" spans="3:29" s="2" customFormat="1" ht="13.95" customHeight="1" x14ac:dyDescent="0.3">
      <c r="C128" s="105" t="s">
        <v>156</v>
      </c>
      <c r="D128" s="2" t="s">
        <v>165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</row>
    <row r="129" spans="3:29" s="2" customFormat="1" ht="13.95" customHeight="1" x14ac:dyDescent="0.3">
      <c r="C129" s="105" t="s">
        <v>156</v>
      </c>
      <c r="D129" s="2" t="s">
        <v>166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</row>
    <row r="130" spans="3:29" s="2" customFormat="1" ht="13.95" customHeight="1" x14ac:dyDescent="0.3">
      <c r="C130" s="105" t="s">
        <v>156</v>
      </c>
      <c r="D130" s="2" t="s">
        <v>161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</row>
    <row r="131" spans="3:29" s="2" customFormat="1" ht="13.95" customHeight="1" x14ac:dyDescent="0.3">
      <c r="C131" s="105" t="s">
        <v>156</v>
      </c>
      <c r="D131" s="2" t="s">
        <v>162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</row>
    <row r="132" spans="3:29" s="2" customFormat="1" ht="13.95" customHeight="1" x14ac:dyDescent="0.3">
      <c r="C132" s="105" t="s">
        <v>156</v>
      </c>
      <c r="D132" s="2" t="s">
        <v>163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</row>
    <row r="133" spans="3:29" s="2" customFormat="1" ht="13.95" customHeight="1" x14ac:dyDescent="0.3">
      <c r="C133" s="105"/>
      <c r="D133" s="2" t="s">
        <v>164</v>
      </c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</row>
    <row r="134" spans="3:29" s="2" customFormat="1" ht="13.95" customHeight="1" x14ac:dyDescent="0.3">
      <c r="C134" s="105" t="s">
        <v>156</v>
      </c>
      <c r="D134" s="2" t="s">
        <v>167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</row>
    <row r="135" spans="3:29" s="2" customFormat="1" ht="13.95" customHeight="1" x14ac:dyDescent="0.3">
      <c r="C135" s="105" t="s">
        <v>156</v>
      </c>
      <c r="D135" s="2" t="s">
        <v>169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</row>
    <row r="136" spans="3:29" s="2" customFormat="1" ht="13.95" customHeight="1" x14ac:dyDescent="0.3">
      <c r="C136" s="105"/>
      <c r="D136" s="2" t="s">
        <v>168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</row>
    <row r="137" spans="3:29" s="2" customFormat="1" ht="13.95" customHeight="1" x14ac:dyDescent="0.3">
      <c r="C137" s="105" t="s">
        <v>156</v>
      </c>
      <c r="D137" s="2" t="s">
        <v>170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</row>
    <row r="138" spans="3:29" s="2" customFormat="1" ht="9" customHeight="1" x14ac:dyDescent="0.3"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</row>
    <row r="139" spans="3:29" s="2" customFormat="1" ht="13.95" customHeight="1" x14ac:dyDescent="0.3">
      <c r="C139" s="40" t="s">
        <v>137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</row>
    <row r="140" spans="3:29" s="2" customFormat="1" ht="13.95" customHeight="1" x14ac:dyDescent="0.3">
      <c r="C140" s="105" t="s">
        <v>156</v>
      </c>
      <c r="D140" s="28" t="s">
        <v>171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</row>
    <row r="141" spans="3:29" s="2" customFormat="1" ht="13.95" customHeight="1" x14ac:dyDescent="0.3">
      <c r="C141" s="105" t="s">
        <v>156</v>
      </c>
      <c r="D141" s="28" t="s">
        <v>182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</row>
    <row r="142" spans="3:29" s="2" customFormat="1" ht="13.95" customHeight="1" x14ac:dyDescent="0.3">
      <c r="C142" s="105" t="s">
        <v>156</v>
      </c>
      <c r="D142" s="28" t="s">
        <v>172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</row>
    <row r="143" spans="3:29" s="2" customFormat="1" ht="13.95" customHeight="1" x14ac:dyDescent="0.3">
      <c r="C143" s="105" t="s">
        <v>156</v>
      </c>
      <c r="D143" s="28" t="s">
        <v>173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</row>
    <row r="144" spans="3:29" s="2" customFormat="1" ht="13.95" customHeight="1" x14ac:dyDescent="0.3">
      <c r="C144" s="105" t="s">
        <v>156</v>
      </c>
      <c r="D144" s="28" t="s">
        <v>174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</row>
    <row r="145" spans="3:29" s="2" customFormat="1" ht="13.95" customHeight="1" x14ac:dyDescent="0.3">
      <c r="C145" s="105" t="s">
        <v>156</v>
      </c>
      <c r="D145" s="28" t="s">
        <v>181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</row>
    <row r="146" spans="3:29" s="2" customFormat="1" ht="13.95" customHeight="1" x14ac:dyDescent="0.3">
      <c r="C146" s="105" t="s">
        <v>156</v>
      </c>
      <c r="D146" s="28" t="s">
        <v>180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</row>
    <row r="147" spans="3:29" s="2" customFormat="1" ht="13.95" customHeight="1" x14ac:dyDescent="0.3">
      <c r="C147" s="105" t="s">
        <v>156</v>
      </c>
      <c r="D147" s="28" t="s">
        <v>178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48" spans="3:29" s="2" customFormat="1" ht="13.95" customHeight="1" x14ac:dyDescent="0.3">
      <c r="C148" s="105"/>
      <c r="D148" s="28" t="s">
        <v>176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</row>
    <row r="149" spans="3:29" s="2" customFormat="1" ht="13.95" customHeight="1" x14ac:dyDescent="0.3">
      <c r="C149" s="105" t="s">
        <v>156</v>
      </c>
      <c r="D149" s="28" t="s">
        <v>179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</row>
    <row r="150" spans="3:29" s="2" customFormat="1" ht="13.95" customHeight="1" x14ac:dyDescent="0.3">
      <c r="C150" s="105"/>
      <c r="D150" s="28" t="s">
        <v>177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</row>
    <row r="151" spans="3:29" s="2" customFormat="1" ht="6.6" customHeight="1" x14ac:dyDescent="0.3"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</row>
    <row r="152" spans="3:29" s="2" customFormat="1" ht="13.95" customHeight="1" x14ac:dyDescent="0.3">
      <c r="C152" s="186" t="s">
        <v>175</v>
      </c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</row>
    <row r="153" spans="3:29" s="2" customFormat="1" ht="13.2" customHeight="1" x14ac:dyDescent="0.3">
      <c r="C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</row>
    <row r="154" spans="3:29" s="2" customFormat="1" ht="5.4" customHeight="1" thickBot="1" x14ac:dyDescent="0.35">
      <c r="C154" s="29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1"/>
    </row>
    <row r="155" spans="3:29" s="2" customFormat="1" ht="13.95" customHeight="1" thickBot="1" x14ac:dyDescent="0.35">
      <c r="C155" s="32"/>
      <c r="J155" s="106" t="s">
        <v>49</v>
      </c>
      <c r="K155" s="92"/>
      <c r="L155" s="107"/>
      <c r="M155" s="26"/>
      <c r="N155" s="34"/>
      <c r="O155" s="34"/>
      <c r="P155" s="34"/>
      <c r="Q155" s="34"/>
      <c r="R155" s="34"/>
      <c r="S155" s="28"/>
      <c r="T155" s="28"/>
      <c r="U155" s="28"/>
      <c r="X155" s="106" t="s">
        <v>50</v>
      </c>
      <c r="Y155" s="92"/>
      <c r="Z155" s="28"/>
      <c r="AA155" s="28"/>
      <c r="AB155" s="28"/>
      <c r="AC155" s="33"/>
    </row>
    <row r="156" spans="3:29" s="2" customFormat="1" ht="12" customHeight="1" x14ac:dyDescent="0.3">
      <c r="C156" s="32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33"/>
    </row>
    <row r="157" spans="3:29" s="2" customFormat="1" ht="18" customHeight="1" x14ac:dyDescent="0.3">
      <c r="C157" s="32"/>
      <c r="D157" s="28" t="s">
        <v>51</v>
      </c>
      <c r="E157" s="28"/>
      <c r="F157" s="28"/>
      <c r="G157" s="28"/>
      <c r="H157" s="28"/>
      <c r="I157" s="28"/>
      <c r="J157" s="28"/>
      <c r="K157" s="28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3"/>
    </row>
    <row r="158" spans="3:29" s="2" customFormat="1" ht="18" customHeight="1" x14ac:dyDescent="0.3">
      <c r="C158" s="32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3"/>
    </row>
    <row r="159" spans="3:29" s="2" customFormat="1" ht="12" customHeight="1" x14ac:dyDescent="0.3">
      <c r="C159" s="32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33"/>
    </row>
    <row r="160" spans="3:29" s="2" customFormat="1" ht="10.199999999999999" customHeight="1" x14ac:dyDescent="0.3">
      <c r="C160" s="32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33"/>
    </row>
    <row r="161" spans="3:29" s="2" customFormat="1" ht="10.199999999999999" customHeight="1" x14ac:dyDescent="0.3">
      <c r="C161" s="20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9"/>
      <c r="AB161" s="21"/>
      <c r="AC161" s="22"/>
    </row>
    <row r="162" spans="3:29" s="2" customFormat="1" x14ac:dyDescent="0.3">
      <c r="C162" s="20"/>
      <c r="D162" s="21"/>
      <c r="E162" s="21"/>
      <c r="F162" s="175" t="s">
        <v>52</v>
      </c>
      <c r="G162" s="175"/>
      <c r="H162" s="175"/>
      <c r="I162" s="175"/>
      <c r="J162" s="175"/>
      <c r="K162" s="175"/>
      <c r="L162" s="175"/>
      <c r="M162" s="175"/>
      <c r="N162" s="21"/>
      <c r="O162" s="21"/>
      <c r="P162" s="21"/>
      <c r="Q162" s="21"/>
      <c r="R162" s="21"/>
      <c r="S162" s="175" t="s">
        <v>53</v>
      </c>
      <c r="T162" s="175"/>
      <c r="U162" s="175"/>
      <c r="V162" s="175"/>
      <c r="W162" s="175"/>
      <c r="X162" s="175"/>
      <c r="Y162" s="175"/>
      <c r="Z162" s="175"/>
      <c r="AA162" s="19"/>
      <c r="AB162" s="21"/>
      <c r="AC162" s="22"/>
    </row>
    <row r="163" spans="3:29" s="2" customFormat="1" ht="7.2" customHeight="1" x14ac:dyDescent="0.3">
      <c r="C163" s="35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6"/>
    </row>
    <row r="164" spans="3:29" s="2" customFormat="1" ht="6" customHeight="1" x14ac:dyDescent="0.3"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</row>
    <row r="165" spans="3:29" ht="12" customHeight="1" x14ac:dyDescent="0.3">
      <c r="C165" s="137" t="s">
        <v>153</v>
      </c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9"/>
    </row>
    <row r="166" spans="3:29" ht="12" customHeight="1" x14ac:dyDescent="0.3"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2"/>
    </row>
    <row r="167" spans="3:29" ht="12" customHeight="1" x14ac:dyDescent="0.3">
      <c r="C167" s="143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4"/>
      <c r="T167" s="144"/>
      <c r="U167" s="144"/>
      <c r="V167" s="144"/>
      <c r="W167" s="144"/>
      <c r="X167" s="144"/>
      <c r="Y167" s="144"/>
      <c r="Z167" s="144"/>
      <c r="AA167" s="144"/>
      <c r="AB167" s="144"/>
      <c r="AC167" s="145"/>
    </row>
    <row r="168" spans="3:29" ht="9" customHeight="1" x14ac:dyDescent="0.3"/>
  </sheetData>
  <sheetProtection password="E2F9" sheet="1" objects="1" scenarios="1" selectLockedCells="1"/>
  <mergeCells count="263">
    <mergeCell ref="C13:J13"/>
    <mergeCell ref="K13:Q13"/>
    <mergeCell ref="R13:X13"/>
    <mergeCell ref="Y13:AC13"/>
    <mergeCell ref="Y12:AC12"/>
    <mergeCell ref="C12:J12"/>
    <mergeCell ref="K12:Q12"/>
    <mergeCell ref="R12:X12"/>
    <mergeCell ref="I15:AC16"/>
    <mergeCell ref="C15:H15"/>
    <mergeCell ref="C16:H16"/>
    <mergeCell ref="H84:K84"/>
    <mergeCell ref="H85:K85"/>
    <mergeCell ref="H86:K86"/>
    <mergeCell ref="H87:K87"/>
    <mergeCell ref="H88:K88"/>
    <mergeCell ref="U84:Y84"/>
    <mergeCell ref="U85:Y85"/>
    <mergeCell ref="U86:Y86"/>
    <mergeCell ref="U87:Y87"/>
    <mergeCell ref="U88:Y88"/>
    <mergeCell ref="Q84:T84"/>
    <mergeCell ref="Q85:T85"/>
    <mergeCell ref="Q86:T86"/>
    <mergeCell ref="Q87:T87"/>
    <mergeCell ref="Q88:T88"/>
    <mergeCell ref="L88:P88"/>
    <mergeCell ref="Z83:AC83"/>
    <mergeCell ref="Z84:AC84"/>
    <mergeCell ref="Z85:AC85"/>
    <mergeCell ref="Z86:AC86"/>
    <mergeCell ref="Z87:AC87"/>
    <mergeCell ref="Z88:AC88"/>
    <mergeCell ref="Y80:AC80"/>
    <mergeCell ref="C82:AC82"/>
    <mergeCell ref="N80:Q80"/>
    <mergeCell ref="U80:X80"/>
    <mergeCell ref="Q83:T83"/>
    <mergeCell ref="U83:Y83"/>
    <mergeCell ref="C83:G83"/>
    <mergeCell ref="C84:G84"/>
    <mergeCell ref="C85:G85"/>
    <mergeCell ref="C86:G86"/>
    <mergeCell ref="C87:G87"/>
    <mergeCell ref="C88:G88"/>
    <mergeCell ref="L83:P83"/>
    <mergeCell ref="L84:P84"/>
    <mergeCell ref="L85:P85"/>
    <mergeCell ref="L86:P86"/>
    <mergeCell ref="L87:P87"/>
    <mergeCell ref="H83:K83"/>
    <mergeCell ref="C63:L63"/>
    <mergeCell ref="C64:L64"/>
    <mergeCell ref="G53:K53"/>
    <mergeCell ref="E54:K54"/>
    <mergeCell ref="U50:W50"/>
    <mergeCell ref="X50:AC50"/>
    <mergeCell ref="C51:F51"/>
    <mergeCell ref="C52:E52"/>
    <mergeCell ref="L51:O51"/>
    <mergeCell ref="P51:T51"/>
    <mergeCell ref="L52:N52"/>
    <mergeCell ref="O52:T52"/>
    <mergeCell ref="Y51:AC51"/>
    <mergeCell ref="F50:K50"/>
    <mergeCell ref="O50:T50"/>
    <mergeCell ref="U52:W52"/>
    <mergeCell ref="X52:AC52"/>
    <mergeCell ref="C55:E55"/>
    <mergeCell ref="F55:K55"/>
    <mergeCell ref="C54:D54"/>
    <mergeCell ref="C50:E50"/>
    <mergeCell ref="L50:N50"/>
    <mergeCell ref="U54:V54"/>
    <mergeCell ref="W54:AC54"/>
    <mergeCell ref="M19:Q19"/>
    <mergeCell ref="H19:L19"/>
    <mergeCell ref="Z68:AC68"/>
    <mergeCell ref="C66:L66"/>
    <mergeCell ref="X66:Y66"/>
    <mergeCell ref="C61:L61"/>
    <mergeCell ref="C65:L65"/>
    <mergeCell ref="X61:Y61"/>
    <mergeCell ref="X65:Y65"/>
    <mergeCell ref="C58:AC58"/>
    <mergeCell ref="O55:T55"/>
    <mergeCell ref="Z63:AC63"/>
    <mergeCell ref="X59:Y59"/>
    <mergeCell ref="C60:L60"/>
    <mergeCell ref="M60:Q60"/>
    <mergeCell ref="R60:W60"/>
    <mergeCell ref="X60:Y60"/>
    <mergeCell ref="Z60:AC60"/>
    <mergeCell ref="Z65:AC65"/>
    <mergeCell ref="Z66:AC66"/>
    <mergeCell ref="Z67:AC67"/>
    <mergeCell ref="M61:Q61"/>
    <mergeCell ref="Z61:AC61"/>
    <mergeCell ref="C62:L62"/>
    <mergeCell ref="R24:AC24"/>
    <mergeCell ref="C24:I24"/>
    <mergeCell ref="C25:I25"/>
    <mergeCell ref="Q25:AC25"/>
    <mergeCell ref="J25:P25"/>
    <mergeCell ref="J24:P24"/>
    <mergeCell ref="K31:O31"/>
    <mergeCell ref="G8:X8"/>
    <mergeCell ref="C10:M10"/>
    <mergeCell ref="N10:T10"/>
    <mergeCell ref="V10:AB10"/>
    <mergeCell ref="G22:I22"/>
    <mergeCell ref="J21:P21"/>
    <mergeCell ref="J22:P22"/>
    <mergeCell ref="C21:F22"/>
    <mergeCell ref="Q21:W21"/>
    <mergeCell ref="X21:AC21"/>
    <mergeCell ref="Q22:W22"/>
    <mergeCell ref="Z19:AC19"/>
    <mergeCell ref="X22:AC22"/>
    <mergeCell ref="R19:V19"/>
    <mergeCell ref="C19:G19"/>
    <mergeCell ref="W19:Y19"/>
    <mergeCell ref="W18:Y18"/>
    <mergeCell ref="AC45:AC46"/>
    <mergeCell ref="C46:J46"/>
    <mergeCell ref="K46:L46"/>
    <mergeCell ref="N46:P46"/>
    <mergeCell ref="G51:K51"/>
    <mergeCell ref="F52:K52"/>
    <mergeCell ref="C30:J30"/>
    <mergeCell ref="C31:J31"/>
    <mergeCell ref="P30:X30"/>
    <mergeCell ref="Y30:AC30"/>
    <mergeCell ref="Y31:AC31"/>
    <mergeCell ref="C35:E35"/>
    <mergeCell ref="C48:AC48"/>
    <mergeCell ref="R41:T41"/>
    <mergeCell ref="R42:T42"/>
    <mergeCell ref="C49:K49"/>
    <mergeCell ref="L49:T49"/>
    <mergeCell ref="U49:AC49"/>
    <mergeCell ref="N54:T54"/>
    <mergeCell ref="L55:N55"/>
    <mergeCell ref="L53:O53"/>
    <mergeCell ref="R43:T43"/>
    <mergeCell ref="P53:T53"/>
    <mergeCell ref="U51:X51"/>
    <mergeCell ref="C53:F53"/>
    <mergeCell ref="C45:J45"/>
    <mergeCell ref="K45:V45"/>
    <mergeCell ref="W45:AB46"/>
    <mergeCell ref="M62:Q62"/>
    <mergeCell ref="M63:Q63"/>
    <mergeCell ref="M64:Q64"/>
    <mergeCell ref="R64:W64"/>
    <mergeCell ref="X62:Y62"/>
    <mergeCell ref="X63:Y63"/>
    <mergeCell ref="Z64:AC64"/>
    <mergeCell ref="R61:W61"/>
    <mergeCell ref="R65:W65"/>
    <mergeCell ref="Z62:AC62"/>
    <mergeCell ref="R66:W66"/>
    <mergeCell ref="R67:W67"/>
    <mergeCell ref="R62:W62"/>
    <mergeCell ref="R63:W63"/>
    <mergeCell ref="T68:Y68"/>
    <mergeCell ref="X64:Y64"/>
    <mergeCell ref="X67:Y67"/>
    <mergeCell ref="R77:T77"/>
    <mergeCell ref="R78:T78"/>
    <mergeCell ref="C100:AC104"/>
    <mergeCell ref="C93:AC95"/>
    <mergeCell ref="R79:T79"/>
    <mergeCell ref="P72:V72"/>
    <mergeCell ref="P73:V73"/>
    <mergeCell ref="W70:AC70"/>
    <mergeCell ref="W71:AC71"/>
    <mergeCell ref="W72:AC72"/>
    <mergeCell ref="W73:AC73"/>
    <mergeCell ref="P70:V70"/>
    <mergeCell ref="P71:V71"/>
    <mergeCell ref="Y79:AC79"/>
    <mergeCell ref="Y78:AC78"/>
    <mergeCell ref="N77:Q77"/>
    <mergeCell ref="N78:Q78"/>
    <mergeCell ref="N79:Q79"/>
    <mergeCell ref="U77:X77"/>
    <mergeCell ref="U78:X78"/>
    <mergeCell ref="U79:X79"/>
    <mergeCell ref="I70:O70"/>
    <mergeCell ref="I73:O73"/>
    <mergeCell ref="C77:K77"/>
    <mergeCell ref="Y77:AC77"/>
    <mergeCell ref="R80:T80"/>
    <mergeCell ref="F123:M123"/>
    <mergeCell ref="S124:Z124"/>
    <mergeCell ref="T109:AA109"/>
    <mergeCell ref="C110:AC110"/>
    <mergeCell ref="C111:AC112"/>
    <mergeCell ref="S115:Z115"/>
    <mergeCell ref="F115:M115"/>
    <mergeCell ref="C120:AC122"/>
    <mergeCell ref="C152:AC152"/>
    <mergeCell ref="C165:AC167"/>
    <mergeCell ref="C28:G28"/>
    <mergeCell ref="C18:G18"/>
    <mergeCell ref="H18:L18"/>
    <mergeCell ref="M18:Q18"/>
    <mergeCell ref="R18:V18"/>
    <mergeCell ref="Z18:AC18"/>
    <mergeCell ref="C75:H75"/>
    <mergeCell ref="I75:N75"/>
    <mergeCell ref="P75:U75"/>
    <mergeCell ref="W75:AB75"/>
    <mergeCell ref="M65:Q65"/>
    <mergeCell ref="M66:Q66"/>
    <mergeCell ref="M67:Q67"/>
    <mergeCell ref="C69:AC69"/>
    <mergeCell ref="C70:H71"/>
    <mergeCell ref="C72:H73"/>
    <mergeCell ref="I71:O71"/>
    <mergeCell ref="C67:L67"/>
    <mergeCell ref="I72:O72"/>
    <mergeCell ref="F162:M162"/>
    <mergeCell ref="S162:Z162"/>
    <mergeCell ref="Y90:AC90"/>
    <mergeCell ref="C119:AC119"/>
    <mergeCell ref="L27:AC27"/>
    <mergeCell ref="C27:K27"/>
    <mergeCell ref="H28:K28"/>
    <mergeCell ref="L28:Q28"/>
    <mergeCell ref="R28:W28"/>
    <mergeCell ref="X28:AC28"/>
    <mergeCell ref="K30:O30"/>
    <mergeCell ref="P31:X31"/>
    <mergeCell ref="C37:E37"/>
    <mergeCell ref="C36:E36"/>
    <mergeCell ref="C34:AC34"/>
    <mergeCell ref="C33:S33"/>
    <mergeCell ref="Z59:AC59"/>
    <mergeCell ref="C43:Q43"/>
    <mergeCell ref="U42:AA42"/>
    <mergeCell ref="U43:AA43"/>
    <mergeCell ref="U41:AA41"/>
    <mergeCell ref="S35:AC35"/>
    <mergeCell ref="S36:AC36"/>
    <mergeCell ref="S37:AC37"/>
    <mergeCell ref="P35:R35"/>
    <mergeCell ref="P36:R36"/>
    <mergeCell ref="P37:R37"/>
    <mergeCell ref="F35:O35"/>
    <mergeCell ref="F36:O36"/>
    <mergeCell ref="F37:O37"/>
    <mergeCell ref="R46:U46"/>
    <mergeCell ref="C39:T39"/>
    <mergeCell ref="C40:AC40"/>
    <mergeCell ref="C41:Q41"/>
    <mergeCell ref="C42:Q42"/>
    <mergeCell ref="U55:W55"/>
    <mergeCell ref="X55:AC55"/>
    <mergeCell ref="U53:X53"/>
    <mergeCell ref="Y53:AC53"/>
    <mergeCell ref="L54:M54"/>
  </mergeCells>
  <dataValidations disablePrompts="1" count="5">
    <dataValidation type="list" allowBlank="1" showInputMessage="1" showErrorMessage="1" sqref="AF13">
      <formula1>#REF!</formula1>
    </dataValidation>
    <dataValidation type="list" allowBlank="1" showInputMessage="1" showErrorMessage="1" error="Elija de la lista" prompt="Elija la Provincia" sqref="C19:G19">
      <formula1>"Alajuela, Heredia, San José, Cartago, Puntarenas, Limón, Guanacaste"</formula1>
    </dataValidation>
    <dataValidation type="list" allowBlank="1" showInputMessage="1" showErrorMessage="1" error="Debe escojer una opción....!!!!" prompt="Escoja una Opción" sqref="AC45:AC47">
      <formula1>"Sí, No"</formula1>
    </dataValidation>
    <dataValidation type="list" allowBlank="1" showInputMessage="1" showErrorMessage="1" error="Escoja de la lista" prompt="Escoja de la lista" sqref="Z19:AC19">
      <formula1>"Tropa, Wak"</formula1>
    </dataValidation>
    <dataValidation type="list" allowBlank="1" showInputMessage="1" showErrorMessage="1" errorTitle="ALTO" error="Elija una opción de la lista." promptTitle="SEXO" prompt="Elija el Genero" sqref="Y13:AC13">
      <formula1>"Femenino, Masculino"</formula1>
    </dataValidation>
  </dataValidations>
  <printOptions horizontalCentered="1"/>
  <pageMargins left="0.19685039370078741" right="0.19685039370078741" top="0.39370078740157483" bottom="0.39370078740157483" header="0.23622047244094491" footer="0.31496062992125984"/>
  <pageSetup scale="95" orientation="portrait" r:id="rId1"/>
  <headerFooter>
    <oddFooter xml:space="preserve">&amp;C&amp;F&amp;RPágina &amp;P de &amp;N </oddFooter>
  </headerFooter>
  <rowBreaks count="2" manualBreakCount="2">
    <brk id="56" max="16383" man="1"/>
    <brk id="10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16"/>
  <sheetViews>
    <sheetView showGridLines="0" zoomScale="140" zoomScaleNormal="140" workbookViewId="0">
      <selection activeCell="C6" sqref="C6"/>
    </sheetView>
  </sheetViews>
  <sheetFormatPr baseColWidth="10" defaultRowHeight="14.4" x14ac:dyDescent="0.3"/>
  <cols>
    <col min="1" max="1" width="2.6640625" customWidth="1"/>
    <col min="2" max="2" width="28.6640625" customWidth="1"/>
    <col min="3" max="3" width="16.33203125" customWidth="1"/>
    <col min="4" max="5" width="9.6640625" customWidth="1"/>
    <col min="6" max="6" width="1.6640625" customWidth="1"/>
    <col min="7" max="7" width="15.6640625" customWidth="1"/>
    <col min="8" max="8" width="8.33203125" style="54" customWidth="1"/>
    <col min="9" max="9" width="7.6640625" customWidth="1"/>
    <col min="11" max="20" width="6.6640625" hidden="1" customWidth="1"/>
  </cols>
  <sheetData>
    <row r="1" spans="2:20" ht="11.4" customHeight="1" thickBot="1" x14ac:dyDescent="0.35"/>
    <row r="2" spans="2:20" ht="15" thickTop="1" x14ac:dyDescent="0.3">
      <c r="K2" s="61"/>
      <c r="L2" s="62" t="str">
        <f>IF($E$12=55.5%,(ABS($E$12)*100)," ")</f>
        <v xml:space="preserve"> </v>
      </c>
      <c r="M2" s="62" t="str">
        <f>IF($E$12=60.5%,(ABS($E$12)*100)," ")</f>
        <v xml:space="preserve"> </v>
      </c>
      <c r="N2" s="62" t="str">
        <f>IF($E$12=65.5%,(ABS($E$12)*100)," ")</f>
        <v xml:space="preserve"> </v>
      </c>
      <c r="O2" s="62" t="str">
        <f>IF($E$12=70.5%,(ABS($E$12)*100)," ")</f>
        <v xml:space="preserve"> </v>
      </c>
      <c r="P2" s="62" t="str">
        <f>IF($E$12=75.5%,(ABS($E$12)*100)," ")</f>
        <v xml:space="preserve"> </v>
      </c>
      <c r="Q2" s="62" t="str">
        <f>IF($E$12=80.5%,(ABS($E$12)*100)," ")</f>
        <v xml:space="preserve"> </v>
      </c>
      <c r="R2" s="62" t="str">
        <f>IF($E$12=85.5%,(ABS($E$12)*100)," ")</f>
        <v xml:space="preserve"> </v>
      </c>
      <c r="S2" s="62" t="str">
        <f>IF($E$12=90.5%,(ABS($E$12)*100)," ")</f>
        <v xml:space="preserve"> </v>
      </c>
      <c r="T2" s="63" t="str">
        <f>IF($E$12=95.5%,(ABS($E$12)*100)," ")</f>
        <v xml:space="preserve"> </v>
      </c>
    </row>
    <row r="3" spans="2:20" ht="18" x14ac:dyDescent="0.35">
      <c r="B3" s="316" t="s">
        <v>64</v>
      </c>
      <c r="C3" s="316"/>
      <c r="D3" s="316"/>
      <c r="E3" s="316"/>
      <c r="G3" t="s">
        <v>75</v>
      </c>
      <c r="H3" s="54" t="s">
        <v>65</v>
      </c>
      <c r="I3" s="55">
        <v>0.1</v>
      </c>
      <c r="K3" s="64"/>
      <c r="L3" s="37" t="str">
        <f>IF($E$12=56%,(ABS($E$12)*100)," ")</f>
        <v xml:space="preserve"> </v>
      </c>
      <c r="M3" s="37" t="str">
        <f>IF($E$12=61%,(ABS($E$12)*100)," ")</f>
        <v xml:space="preserve"> </v>
      </c>
      <c r="N3" s="37" t="str">
        <f>IF($E$12=66%,(ABS($E$12)*100)," ")</f>
        <v xml:space="preserve"> </v>
      </c>
      <c r="O3" s="37" t="str">
        <f>IF($E$12=71%,(ABS($E$12)*100)," ")</f>
        <v xml:space="preserve"> </v>
      </c>
      <c r="P3" s="37" t="str">
        <f>IF($E$12=76%,(ABS($E$12)*100)," ")</f>
        <v xml:space="preserve"> </v>
      </c>
      <c r="Q3" s="37" t="str">
        <f>IF($E$12=81%,(ABS($E$12)*100)," ")</f>
        <v xml:space="preserve"> </v>
      </c>
      <c r="R3" s="37" t="str">
        <f>IF($E$12=86%,(ABS($E$12)*100)," ")</f>
        <v xml:space="preserve"> </v>
      </c>
      <c r="S3" s="37" t="str">
        <f>IF($E$12=91%,(ABS($E$12)*100)," ")</f>
        <v xml:space="preserve"> </v>
      </c>
      <c r="T3" s="65" t="str">
        <f>IF($E$12=96%,(ABS($E$12)*100)," ")</f>
        <v xml:space="preserve"> </v>
      </c>
    </row>
    <row r="4" spans="2:20" ht="15" thickBot="1" x14ac:dyDescent="0.35">
      <c r="G4" t="s">
        <v>76</v>
      </c>
      <c r="H4" s="54" t="s">
        <v>66</v>
      </c>
      <c r="I4" s="55">
        <v>0.2</v>
      </c>
      <c r="K4" s="64"/>
      <c r="L4" s="37" t="str">
        <f>IF($E$12=56.5%,(ABS($E$12)*100)," ")</f>
        <v xml:space="preserve"> </v>
      </c>
      <c r="M4" s="37" t="str">
        <f>IF($E$12=61.5%,(ABS($E$12)*100)," ")</f>
        <v xml:space="preserve"> </v>
      </c>
      <c r="N4" s="37" t="str">
        <f>IF($E$12=66.5%,(ABS($E$12)*100)," ")</f>
        <v xml:space="preserve"> </v>
      </c>
      <c r="O4" s="37" t="str">
        <f>IF($E$12=71.5%,(ABS($E$12)*100)," ")</f>
        <v xml:space="preserve"> </v>
      </c>
      <c r="P4" s="37" t="str">
        <f>IF($E$12=76.5%,(ABS($E$12)*100)," ")</f>
        <v xml:space="preserve"> </v>
      </c>
      <c r="Q4" s="37" t="str">
        <f>IF($E$12=81.5%,(ABS($E$12)*100)," ")</f>
        <v xml:space="preserve"> </v>
      </c>
      <c r="R4" s="37" t="str">
        <f>IF($E$12=86.5%,(ABS($E$12)*100)," ")</f>
        <v xml:space="preserve"> </v>
      </c>
      <c r="S4" s="37" t="str">
        <f>IF($E$12=91.5%,(ABS($E$12)*100)," ")</f>
        <v xml:space="preserve"> </v>
      </c>
      <c r="T4" s="65" t="str">
        <f>IF($E$12=96.5%,(ABS($E$12)*100)," ")</f>
        <v xml:space="preserve"> </v>
      </c>
    </row>
    <row r="5" spans="2:20" s="39" customFormat="1" ht="15" thickTop="1" x14ac:dyDescent="0.3">
      <c r="B5" s="41" t="s">
        <v>56</v>
      </c>
      <c r="C5" s="42" t="s">
        <v>62</v>
      </c>
      <c r="D5" s="42" t="s">
        <v>55</v>
      </c>
      <c r="E5" s="43" t="s">
        <v>55</v>
      </c>
      <c r="G5" t="s">
        <v>77</v>
      </c>
      <c r="H5" s="54" t="s">
        <v>67</v>
      </c>
      <c r="I5" s="55">
        <v>0.3</v>
      </c>
      <c r="K5" s="57"/>
      <c r="L5" s="37" t="str">
        <f>IF($E$12=57%,(ABS($E$12)*100)," ")</f>
        <v xml:space="preserve"> </v>
      </c>
      <c r="M5" s="37" t="str">
        <f>IF($E$12=62%,(ABS($E$12)*100)," ")</f>
        <v xml:space="preserve"> </v>
      </c>
      <c r="N5" s="37" t="str">
        <f>IF($E$12=67%,(ABS($E$12)*100)," ")</f>
        <v xml:space="preserve"> </v>
      </c>
      <c r="O5" s="37" t="str">
        <f>IF($E$12=72%,(ABS($E$12)*100)," ")</f>
        <v xml:space="preserve"> </v>
      </c>
      <c r="P5" s="37" t="str">
        <f>IF($E$12=77%,(ABS($E$12)*100)," ")</f>
        <v xml:space="preserve"> </v>
      </c>
      <c r="Q5" s="37" t="str">
        <f>IF($E$12=82%,(ABS($E$12)*100)," ")</f>
        <v xml:space="preserve"> </v>
      </c>
      <c r="R5" s="37" t="str">
        <f>IF($E$12=87%,(ABS($E$12)*100)," ")</f>
        <v xml:space="preserve"> </v>
      </c>
      <c r="S5" s="37" t="str">
        <f>IF($E$12=92%,(ABS($E$12)*100)," ")</f>
        <v xml:space="preserve"> </v>
      </c>
      <c r="T5" s="65" t="str">
        <f>IF($E$12=97%,(ABS($E$12)*100)," ")</f>
        <v xml:space="preserve"> </v>
      </c>
    </row>
    <row r="6" spans="2:20" x14ac:dyDescent="0.3">
      <c r="B6" s="44" t="s">
        <v>63</v>
      </c>
      <c r="C6" s="46"/>
      <c r="D6" s="38">
        <v>0.5</v>
      </c>
      <c r="E6" s="52">
        <f t="shared" ref="E6:E11" si="0">(C6*D6)/10</f>
        <v>0</v>
      </c>
      <c r="G6" t="s">
        <v>78</v>
      </c>
      <c r="H6" s="54" t="s">
        <v>68</v>
      </c>
      <c r="I6" s="55">
        <v>0.4</v>
      </c>
      <c r="K6" s="64"/>
      <c r="L6" s="37" t="str">
        <f>IF($E$12=57.5%,(ABS($E$12)*100)," ")</f>
        <v xml:space="preserve"> </v>
      </c>
      <c r="M6" s="37" t="str">
        <f>IF($E$12=62.5%,(ABS($E$12)*100)," ")</f>
        <v xml:space="preserve"> </v>
      </c>
      <c r="N6" s="37" t="str">
        <f>IF($E$12=67.5%,(ABS($E$12)*100)," ")</f>
        <v xml:space="preserve"> </v>
      </c>
      <c r="O6" s="37" t="str">
        <f>IF($E$12=72.5%,(ABS($E$12)*100)," ")</f>
        <v xml:space="preserve"> </v>
      </c>
      <c r="P6" s="37" t="str">
        <f>IF($E$12=77.5%,(ABS($E$12)*100)," ")</f>
        <v xml:space="preserve"> </v>
      </c>
      <c r="Q6" s="37" t="str">
        <f>IF($E$12=82.5%,(ABS($E$12)*100)," ")</f>
        <v xml:space="preserve"> </v>
      </c>
      <c r="R6" s="37" t="str">
        <f>IF($E$12=87.5%,(ABS($E$12)*100)," ")</f>
        <v xml:space="preserve"> </v>
      </c>
      <c r="S6" s="37" t="str">
        <f>IF($E$12=92.5%,(ABS($E$12)*100)," ")</f>
        <v xml:space="preserve"> </v>
      </c>
      <c r="T6" s="65" t="str">
        <f>IF($E$12=97.5%,(ABS($E$12)*100)," ")</f>
        <v xml:space="preserve"> </v>
      </c>
    </row>
    <row r="7" spans="2:20" x14ac:dyDescent="0.3">
      <c r="B7" s="44" t="s">
        <v>61</v>
      </c>
      <c r="C7" s="46"/>
      <c r="D7" s="38">
        <v>0.15</v>
      </c>
      <c r="E7" s="52">
        <f t="shared" si="0"/>
        <v>0</v>
      </c>
      <c r="G7" t="s">
        <v>79</v>
      </c>
      <c r="H7" s="54" t="s">
        <v>69</v>
      </c>
      <c r="I7" s="55">
        <v>0.5</v>
      </c>
      <c r="K7" s="64"/>
      <c r="L7" s="37" t="str">
        <f>IF($E$12=58%,(ABS($E$12)*100)," ")</f>
        <v xml:space="preserve"> </v>
      </c>
      <c r="M7" s="37" t="str">
        <f>IF($E$12=63%,(ABS($E$12)*100)," ")</f>
        <v xml:space="preserve"> </v>
      </c>
      <c r="N7" s="37" t="str">
        <f>IF($E$12=68%,(ABS($E$12)*100)," ")</f>
        <v xml:space="preserve"> </v>
      </c>
      <c r="O7" s="37" t="str">
        <f>IF($E$12=73%,(ABS($E$12)*100)," ")</f>
        <v xml:space="preserve"> </v>
      </c>
      <c r="P7" s="37" t="str">
        <f>IF($E$12=78%,(ABS($E$12)*100)," ")</f>
        <v xml:space="preserve"> </v>
      </c>
      <c r="Q7" s="37" t="str">
        <f>IF($E$12=83%,(ABS($E$12)*100)," ")</f>
        <v xml:space="preserve"> </v>
      </c>
      <c r="R7" s="37" t="str">
        <f>IF($E$12=88%,(ABS($E$12)*100)," ")</f>
        <v xml:space="preserve"> </v>
      </c>
      <c r="S7" s="37" t="str">
        <f>IF($E$12=93%,(ABS($E$12)*100)," ")</f>
        <v xml:space="preserve"> </v>
      </c>
      <c r="T7" s="65" t="str">
        <f>IF($E$12=98%,(ABS($E$12)*100)," ")</f>
        <v xml:space="preserve"> </v>
      </c>
    </row>
    <row r="8" spans="2:20" x14ac:dyDescent="0.3">
      <c r="B8" s="44" t="s">
        <v>57</v>
      </c>
      <c r="C8" s="46"/>
      <c r="D8" s="38">
        <v>0.03</v>
      </c>
      <c r="E8" s="52">
        <f t="shared" si="0"/>
        <v>0</v>
      </c>
      <c r="G8" t="s">
        <v>80</v>
      </c>
      <c r="H8" s="54" t="s">
        <v>70</v>
      </c>
      <c r="I8" s="55">
        <v>0.6</v>
      </c>
      <c r="K8" s="64"/>
      <c r="L8" s="37" t="str">
        <f>IF($E$12=58.5%,(ABS($E$12)*100)," ")</f>
        <v xml:space="preserve"> </v>
      </c>
      <c r="M8" s="37" t="str">
        <f>IF($E$12=63.5%,(ABS($E$12)*100)," ")</f>
        <v xml:space="preserve"> </v>
      </c>
      <c r="N8" s="37" t="str">
        <f>IF($E$12=68.5%,(ABS($E$12)*100)," ")</f>
        <v xml:space="preserve"> </v>
      </c>
      <c r="O8" s="37" t="str">
        <f>IF($E$12=73.5%,(ABS($E$12)*100)," ")</f>
        <v xml:space="preserve"> </v>
      </c>
      <c r="P8" s="37" t="str">
        <f>IF($E$12=78.5%,(ABS($E$12)*100)," ")</f>
        <v xml:space="preserve"> </v>
      </c>
      <c r="Q8" s="37" t="str">
        <f>IF($E$12=83.5%,(ABS($E$12)*100)," ")</f>
        <v xml:space="preserve"> </v>
      </c>
      <c r="R8" s="37" t="str">
        <f>IF($E$12=88.5%,(ABS($E$12)*100)," ")</f>
        <v xml:space="preserve"> </v>
      </c>
      <c r="S8" s="37" t="str">
        <f>IF($E$12=93.5%,(ABS($E$12)*100)," ")</f>
        <v xml:space="preserve"> </v>
      </c>
      <c r="T8" s="65" t="str">
        <f>IF($E$12=98.5%,(ABS($E$12)*100)," ")</f>
        <v xml:space="preserve"> </v>
      </c>
    </row>
    <row r="9" spans="2:20" x14ac:dyDescent="0.3">
      <c r="B9" s="44" t="s">
        <v>58</v>
      </c>
      <c r="C9" s="46"/>
      <c r="D9" s="38">
        <v>0.05</v>
      </c>
      <c r="E9" s="52">
        <f t="shared" si="0"/>
        <v>0</v>
      </c>
      <c r="G9" t="s">
        <v>84</v>
      </c>
      <c r="H9" s="54" t="s">
        <v>71</v>
      </c>
      <c r="I9" s="55">
        <v>0.7</v>
      </c>
      <c r="K9" s="64"/>
      <c r="L9" s="37" t="str">
        <f>IF($E$12=59%,(ABS($E$12)*100)," ")</f>
        <v xml:space="preserve"> </v>
      </c>
      <c r="M9" s="37" t="str">
        <f>IF($E$12=64%,(ABS($E$12)*100)," ")</f>
        <v xml:space="preserve"> </v>
      </c>
      <c r="N9" s="37" t="str">
        <f>IF($E$12=69%,(ABS($E$12)*100)," ")</f>
        <v xml:space="preserve"> </v>
      </c>
      <c r="O9" s="37" t="str">
        <f>IF($E$12=74%,(ABS($E$12)*100)," ")</f>
        <v xml:space="preserve"> </v>
      </c>
      <c r="P9" s="37" t="str">
        <f>IF($E$12=79%,(ABS($E$12)*100)," ")</f>
        <v xml:space="preserve"> </v>
      </c>
      <c r="Q9" s="37" t="str">
        <f>IF($E$12=84%,(ABS($E$12)*100)," ")</f>
        <v xml:space="preserve"> </v>
      </c>
      <c r="R9" s="37" t="str">
        <f>IF($E$12=89%,(ABS($E$12)*100)," ")</f>
        <v xml:space="preserve"> </v>
      </c>
      <c r="S9" s="37" t="str">
        <f>IF($E$12=94%,(ABS($E$12)*100)," ")</f>
        <v xml:space="preserve"> </v>
      </c>
      <c r="T9" s="65" t="str">
        <f>IF($E$12=99%,(ABS($E$12)*100)," ")</f>
        <v xml:space="preserve"> </v>
      </c>
    </row>
    <row r="10" spans="2:20" x14ac:dyDescent="0.3">
      <c r="B10" s="44" t="s">
        <v>59</v>
      </c>
      <c r="C10" s="46"/>
      <c r="D10" s="38">
        <v>7.0000000000000007E-2</v>
      </c>
      <c r="E10" s="52">
        <f t="shared" si="0"/>
        <v>0</v>
      </c>
      <c r="G10" t="s">
        <v>81</v>
      </c>
      <c r="H10" s="54" t="s">
        <v>72</v>
      </c>
      <c r="I10" s="55">
        <v>0.8</v>
      </c>
      <c r="K10" s="64"/>
      <c r="L10" s="37" t="str">
        <f>IF($E$12=59.5%,(ABS($E$12)*100)," ")</f>
        <v xml:space="preserve"> </v>
      </c>
      <c r="M10" s="37" t="str">
        <f>IF($E$12=64.5%,(ABS($E$12)*100)," ")</f>
        <v xml:space="preserve"> </v>
      </c>
      <c r="N10" s="37" t="str">
        <f>IF($E$12=69.5%,(ABS($E$12)*100)," ")</f>
        <v xml:space="preserve"> </v>
      </c>
      <c r="O10" s="37" t="str">
        <f>IF($E$12=74.5%,(ABS($E$12)*100)," ")</f>
        <v xml:space="preserve"> </v>
      </c>
      <c r="P10" s="37" t="str">
        <f>IF($E$12=79.5%,(ABS($E$12)*100)," ")</f>
        <v xml:space="preserve"> </v>
      </c>
      <c r="Q10" s="37" t="str">
        <f>IF($E$12=84.5%,(ABS($E$12)*100)," ")</f>
        <v xml:space="preserve"> </v>
      </c>
      <c r="R10" s="37" t="str">
        <f>IF($E$12=89.5%,(ABS($E$12)*100)," ")</f>
        <v xml:space="preserve"> </v>
      </c>
      <c r="S10" s="37" t="str">
        <f>IF($E$12=94.5%,(ABS($E$12)*100)," ")</f>
        <v xml:space="preserve"> </v>
      </c>
      <c r="T10" s="65" t="str">
        <f>IF($E$12=99.5%,(ABS($E$12)*100)," ")</f>
        <v xml:space="preserve"> </v>
      </c>
    </row>
    <row r="11" spans="2:20" ht="15" thickBot="1" x14ac:dyDescent="0.35">
      <c r="B11" s="44" t="s">
        <v>60</v>
      </c>
      <c r="C11" s="46"/>
      <c r="D11" s="38">
        <v>0.2</v>
      </c>
      <c r="E11" s="52">
        <f t="shared" si="0"/>
        <v>0</v>
      </c>
      <c r="G11" t="s">
        <v>82</v>
      </c>
      <c r="H11" s="54" t="s">
        <v>73</v>
      </c>
      <c r="I11" s="55">
        <v>0.9</v>
      </c>
      <c r="K11" s="66"/>
      <c r="L11" s="67" t="str">
        <f>IF($E$12=60%,(ABS($E$12)*100)," ")</f>
        <v xml:space="preserve"> </v>
      </c>
      <c r="M11" s="67" t="str">
        <f>IF($E$12=65%,(ABS($E$12)*100)," ")</f>
        <v xml:space="preserve"> </v>
      </c>
      <c r="N11" s="67" t="str">
        <f>IF($E$12=70%,(ABS($E$12)*100)," ")</f>
        <v xml:space="preserve"> </v>
      </c>
      <c r="O11" s="67" t="str">
        <f>IF($E$12=75%,(ABS($E$12)*100)," ")</f>
        <v xml:space="preserve"> </v>
      </c>
      <c r="P11" s="67" t="str">
        <f>IF($E$12=80%,(ABS($E$12)*100)," ")</f>
        <v xml:space="preserve"> </v>
      </c>
      <c r="Q11" s="67" t="str">
        <f>IF($E$12=85%,(ABS($E$12)*100)," ")</f>
        <v xml:space="preserve"> </v>
      </c>
      <c r="R11" s="67" t="str">
        <f>IF($E$12=90%,(ABS($E$12)*100)," ")</f>
        <v xml:space="preserve"> </v>
      </c>
      <c r="S11" s="67" t="str">
        <f>IF($E$12=95%,(ABS($E$12)*100)," ")</f>
        <v xml:space="preserve"> </v>
      </c>
      <c r="T11" s="68" t="str">
        <f>IF($E$12=100%,(ABS($E$12)*100)," ")</f>
        <v xml:space="preserve"> </v>
      </c>
    </row>
    <row r="12" spans="2:20" ht="15.6" thickTop="1" thickBot="1" x14ac:dyDescent="0.35">
      <c r="B12" s="314" t="s">
        <v>87</v>
      </c>
      <c r="C12" s="315"/>
      <c r="D12" s="45">
        <f>SUM(D6:D11)</f>
        <v>1</v>
      </c>
      <c r="E12" s="53">
        <f>SUM(E6:E11)</f>
        <v>0</v>
      </c>
      <c r="G12" t="s">
        <v>83</v>
      </c>
      <c r="H12" s="54" t="s">
        <v>74</v>
      </c>
      <c r="I12" s="55">
        <v>1</v>
      </c>
      <c r="K12" s="58"/>
      <c r="L12" s="59">
        <f t="shared" ref="L12:T12" si="1">SUM(L2:L11)</f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 t="shared" si="1"/>
        <v>0</v>
      </c>
      <c r="S12" s="59">
        <f t="shared" si="1"/>
        <v>0</v>
      </c>
      <c r="T12" s="60">
        <f t="shared" si="1"/>
        <v>0</v>
      </c>
    </row>
    <row r="13" spans="2:20" ht="7.95" customHeight="1" thickTop="1" thickBot="1" x14ac:dyDescent="0.35"/>
    <row r="14" spans="2:20" ht="13.95" customHeight="1" thickTop="1" x14ac:dyDescent="0.3">
      <c r="K14" s="69" t="str">
        <f>IF(ABS(E12)&gt;=55.5%," ","Beca 1")</f>
        <v>Beca 1</v>
      </c>
      <c r="L14" s="70" t="str">
        <f>IF(L12=0," ","Beca 2")</f>
        <v xml:space="preserve"> </v>
      </c>
      <c r="M14" s="70" t="str">
        <f>IF(M12=0," ","Beca 3")</f>
        <v xml:space="preserve"> </v>
      </c>
      <c r="N14" s="70" t="str">
        <f>IF(N12=0," ","Beca 4")</f>
        <v xml:space="preserve"> </v>
      </c>
      <c r="O14" s="70" t="str">
        <f>IF(O12=0," ","Beca 5")</f>
        <v xml:space="preserve"> </v>
      </c>
      <c r="P14" s="70" t="str">
        <f>IF(P12=0," ","Beca 6")</f>
        <v xml:space="preserve"> </v>
      </c>
      <c r="Q14" s="70" t="str">
        <f>IF(Q12=0," ","Beca 7")</f>
        <v xml:space="preserve"> </v>
      </c>
      <c r="R14" s="70" t="str">
        <f>IF(R12=0," ","Beca 8")</f>
        <v xml:space="preserve"> </v>
      </c>
      <c r="S14" s="70" t="str">
        <f>IF(S12=0," ","Beca 9")</f>
        <v xml:space="preserve"> </v>
      </c>
      <c r="T14" s="71" t="str">
        <f>IF(T12=0," ","Beca 10")</f>
        <v xml:space="preserve"> </v>
      </c>
    </row>
    <row r="15" spans="2:20" ht="13.95" customHeight="1" thickBot="1" x14ac:dyDescent="0.35">
      <c r="B15" s="317" t="s">
        <v>85</v>
      </c>
      <c r="C15" s="317"/>
      <c r="D15" s="73" t="str">
        <f>IF(C11=0," ",SUM(K15:T15)/100)</f>
        <v xml:space="preserve"> </v>
      </c>
      <c r="E15" s="72" t="s">
        <v>86</v>
      </c>
      <c r="K15" s="66">
        <f>IF(K14="Beca 1",10," ")</f>
        <v>10</v>
      </c>
      <c r="L15" s="67" t="str">
        <f>IF(L14="Beca 2",20," ")</f>
        <v xml:space="preserve"> </v>
      </c>
      <c r="M15" s="67" t="str">
        <f>IF(M14="Beca 3",30," ")</f>
        <v xml:space="preserve"> </v>
      </c>
      <c r="N15" s="67" t="str">
        <f>IF(N14="Beca 4",40," ")</f>
        <v xml:space="preserve"> </v>
      </c>
      <c r="O15" s="67" t="str">
        <f>IF(O14="Beca 5",50," ")</f>
        <v xml:space="preserve"> </v>
      </c>
      <c r="P15" s="67" t="str">
        <f>IF(P14="Beca 6",60," ")</f>
        <v xml:space="preserve"> </v>
      </c>
      <c r="Q15" s="67" t="str">
        <f>IF(Q14="Beca 7",70," ")</f>
        <v xml:space="preserve"> </v>
      </c>
      <c r="R15" s="67" t="str">
        <f>IF(R14="Beca 8",80," ")</f>
        <v xml:space="preserve"> </v>
      </c>
      <c r="S15" s="67" t="str">
        <f>IF(S14="Beca 9",90," ")</f>
        <v xml:space="preserve"> </v>
      </c>
      <c r="T15" s="68" t="str">
        <f>IF(T14="Beca 10",100," ")</f>
        <v xml:space="preserve"> </v>
      </c>
    </row>
    <row r="16" spans="2:20" ht="15" thickTop="1" x14ac:dyDescent="0.3">
      <c r="B16" s="56"/>
      <c r="C16" s="56"/>
      <c r="E16" s="56"/>
      <c r="F16" s="56"/>
      <c r="G16" s="56"/>
    </row>
  </sheetData>
  <sheetProtection password="E3A1" sheet="1" objects="1" scenarios="1" selectLockedCells="1"/>
  <mergeCells count="3">
    <mergeCell ref="B12:C12"/>
    <mergeCell ref="B3:E3"/>
    <mergeCell ref="B15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"/>
  <sheetViews>
    <sheetView showGridLines="0" topLeftCell="B1" workbookViewId="0">
      <selection activeCell="B4" sqref="B4"/>
    </sheetView>
  </sheetViews>
  <sheetFormatPr baseColWidth="10" defaultRowHeight="14.4" x14ac:dyDescent="0.3"/>
  <cols>
    <col min="1" max="1" width="1.6640625" customWidth="1"/>
    <col min="2" max="4" width="10.77734375" customWidth="1"/>
    <col min="5" max="5" width="6.77734375" customWidth="1"/>
    <col min="6" max="6" width="7.77734375" customWidth="1"/>
    <col min="7" max="7" width="15.5546875" customWidth="1"/>
    <col min="8" max="9" width="10.77734375" customWidth="1"/>
    <col min="10" max="10" width="13.77734375" customWidth="1"/>
    <col min="11" max="11" width="28.77734375" customWidth="1"/>
    <col min="12" max="12" width="10.77734375" customWidth="1"/>
    <col min="13" max="13" width="28.77734375" customWidth="1"/>
    <col min="14" max="14" width="10.77734375" customWidth="1"/>
    <col min="15" max="15" width="1.6640625" customWidth="1"/>
    <col min="16" max="16" width="15.5546875" customWidth="1"/>
    <col min="17" max="17" width="14.33203125" customWidth="1"/>
  </cols>
  <sheetData>
    <row r="2" spans="2:16" ht="5.4" customHeight="1" x14ac:dyDescent="0.3"/>
    <row r="3" spans="2:16" ht="28.8" x14ac:dyDescent="0.3">
      <c r="B3" s="318" t="s">
        <v>88</v>
      </c>
      <c r="C3" s="318"/>
      <c r="D3" s="318"/>
      <c r="E3" s="37" t="s">
        <v>122</v>
      </c>
      <c r="F3" s="37" t="s">
        <v>89</v>
      </c>
      <c r="G3" s="37" t="s">
        <v>27</v>
      </c>
      <c r="H3" s="79" t="s">
        <v>127</v>
      </c>
      <c r="I3" s="37" t="s">
        <v>90</v>
      </c>
      <c r="J3" s="80" t="s">
        <v>124</v>
      </c>
      <c r="K3" s="37" t="s">
        <v>123</v>
      </c>
      <c r="L3" s="79" t="s">
        <v>126</v>
      </c>
      <c r="M3" s="79"/>
      <c r="N3" s="79" t="s">
        <v>125</v>
      </c>
      <c r="P3" s="74"/>
    </row>
    <row r="4" spans="2:16" ht="25.95" customHeight="1" x14ac:dyDescent="0.3">
      <c r="B4" s="81">
        <f>Formulario!C13</f>
        <v>0</v>
      </c>
      <c r="C4" s="82">
        <f>Formulario!K13</f>
        <v>0</v>
      </c>
      <c r="D4" s="83">
        <f>Formulario!R13</f>
        <v>0</v>
      </c>
      <c r="E4" s="84">
        <f>Formulario!R19</f>
        <v>0</v>
      </c>
      <c r="F4" s="84">
        <f>Formulario!W19</f>
        <v>0</v>
      </c>
      <c r="G4" s="85" t="str">
        <f>Formulario!J22</f>
        <v/>
      </c>
      <c r="H4" s="84">
        <f>Formulario!C25</f>
        <v>0</v>
      </c>
      <c r="I4" s="84">
        <f>Formulario!J25</f>
        <v>0</v>
      </c>
      <c r="J4" s="86" t="str">
        <f>Formulario!H28</f>
        <v/>
      </c>
      <c r="K4" s="87">
        <f>Formulario!C31</f>
        <v>0</v>
      </c>
      <c r="L4" s="84">
        <f>Formulario!K31</f>
        <v>0</v>
      </c>
      <c r="M4" s="87">
        <f>Formulario!P31</f>
        <v>0</v>
      </c>
      <c r="N4" s="84">
        <f>Formulario!Y31</f>
        <v>0</v>
      </c>
      <c r="P4" s="75"/>
    </row>
    <row r="5" spans="2:16" ht="8.4" customHeight="1" x14ac:dyDescent="0.3"/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Formulario</vt:lpstr>
      <vt:lpstr>Calculo</vt:lpstr>
      <vt:lpstr>Resumen</vt:lpstr>
      <vt:lpstr>Formulario!Área_de_impresión</vt:lpstr>
    </vt:vector>
  </TitlesOfParts>
  <Company>Asociación de Guías y Scouts de Costa 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Fórmula para solicitud de Becas</dc:title>
  <dc:subject>Comisarías Internacionales</dc:subject>
  <dc:creator>Johnny Espinoza S.</dc:creator>
  <cp:lastModifiedBy>Johnny Espinoza S.</cp:lastModifiedBy>
  <cp:lastPrinted>2022-02-04T05:01:10Z</cp:lastPrinted>
  <dcterms:created xsi:type="dcterms:W3CDTF">2011-06-11T02:40:24Z</dcterms:created>
  <dcterms:modified xsi:type="dcterms:W3CDTF">2022-02-10T03:15:08Z</dcterms:modified>
</cp:coreProperties>
</file>